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6720"/>
  </bookViews>
  <sheets>
    <sheet name="DCF" sheetId="1" r:id="rId1"/>
  </sheets>
  <externalReferences>
    <externalReference r:id="rId2"/>
  </externalReferences>
  <definedNames>
    <definedName name="_bdm.84D87C2383A04C829026C19F07C2EA4A.edm" hidden="1">'[1]Tables and numbers'!$A$1:$IV$65536</definedName>
    <definedName name="_bdm.D53AE69ED9E841EFBC1CE6DD976C8FC6.edm" hidden="1">[1]Charts!$A$1:$IV$65536</definedName>
    <definedName name="_xlnm.Print_Area" localSheetId="0">DCF!$A$3:$Q$135</definedName>
  </definedNames>
  <calcPr calcId="125725"/>
</workbook>
</file>

<file path=xl/calcChain.xml><?xml version="1.0" encoding="utf-8"?>
<calcChain xmlns="http://schemas.openxmlformats.org/spreadsheetml/2006/main">
  <c r="E119" i="1"/>
  <c r="E123"/>
  <c r="F6"/>
  <c r="G6" s="1"/>
  <c r="E13"/>
  <c r="F13"/>
  <c r="G13"/>
  <c r="H13"/>
  <c r="E19"/>
  <c r="E27" s="1"/>
  <c r="E23"/>
  <c r="E26" s="1"/>
  <c r="D36"/>
  <c r="E37"/>
  <c r="F37"/>
  <c r="D39"/>
  <c r="E44"/>
  <c r="G44"/>
  <c r="D40"/>
  <c r="D41"/>
  <c r="D42"/>
  <c r="D43"/>
  <c r="D44"/>
  <c r="F44"/>
  <c r="H44"/>
  <c r="D46"/>
  <c r="D47"/>
  <c r="D48"/>
  <c r="D49"/>
  <c r="D50"/>
  <c r="E50"/>
  <c r="E53"/>
  <c r="E62" s="1"/>
  <c r="D55"/>
  <c r="D56"/>
  <c r="D57"/>
  <c r="E57"/>
  <c r="D59"/>
  <c r="D60"/>
  <c r="E60"/>
  <c r="E61" s="1"/>
  <c r="E63" s="1"/>
  <c r="E65" s="1"/>
  <c r="D62"/>
  <c r="D63"/>
  <c r="D64"/>
  <c r="D65"/>
  <c r="D69"/>
  <c r="E70"/>
  <c r="F70"/>
  <c r="F75"/>
  <c r="H75"/>
  <c r="E88" s="1"/>
  <c r="D73"/>
  <c r="D74"/>
  <c r="D75"/>
  <c r="E75"/>
  <c r="G75"/>
  <c r="D77"/>
  <c r="D78"/>
  <c r="D79"/>
  <c r="D80"/>
  <c r="D81"/>
  <c r="E81"/>
  <c r="E84"/>
  <c r="E93" s="1"/>
  <c r="D86"/>
  <c r="D87"/>
  <c r="D88"/>
  <c r="D90"/>
  <c r="D91"/>
  <c r="D92"/>
  <c r="D93"/>
  <c r="D94"/>
  <c r="D95"/>
  <c r="E95"/>
  <c r="D96"/>
  <c r="D97"/>
  <c r="D98"/>
  <c r="D102"/>
  <c r="E103"/>
  <c r="F103"/>
  <c r="D105"/>
  <c r="D106"/>
  <c r="D107"/>
  <c r="D108"/>
  <c r="D109"/>
  <c r="D110"/>
  <c r="F110"/>
  <c r="H110"/>
  <c r="D112"/>
  <c r="D113"/>
  <c r="D114"/>
  <c r="D115"/>
  <c r="D116"/>
  <c r="E116"/>
  <c r="K112"/>
  <c r="D121"/>
  <c r="D122"/>
  <c r="D123"/>
  <c r="D125"/>
  <c r="D126"/>
  <c r="D127"/>
  <c r="D128"/>
  <c r="D129"/>
  <c r="D130"/>
  <c r="E130"/>
  <c r="D131"/>
  <c r="D132"/>
  <c r="D133"/>
  <c r="K127"/>
  <c r="K128" s="1"/>
  <c r="K129" s="1"/>
  <c r="N125"/>
  <c r="O125" s="1"/>
  <c r="K119"/>
  <c r="K120" s="1"/>
  <c r="K118"/>
  <c r="O116"/>
  <c r="N116"/>
  <c r="N51"/>
  <c r="L50"/>
  <c r="M50" s="1"/>
  <c r="N50" s="1"/>
  <c r="E28" l="1"/>
  <c r="E30" s="1"/>
  <c r="E32" s="1"/>
  <c r="E126"/>
  <c r="E127" s="1"/>
  <c r="G37"/>
  <c r="G70"/>
  <c r="G103"/>
  <c r="H6"/>
  <c r="E91"/>
  <c r="E92" s="1"/>
  <c r="E94" s="1"/>
  <c r="E96" s="1"/>
  <c r="E98" s="1"/>
  <c r="G110"/>
  <c r="E110"/>
  <c r="E128" s="1"/>
  <c r="K113"/>
  <c r="N126" s="1"/>
  <c r="N113"/>
  <c r="L118" s="1"/>
  <c r="L120"/>
  <c r="E129" l="1"/>
  <c r="E131" s="1"/>
  <c r="E133" s="1"/>
  <c r="H37"/>
  <c r="H70"/>
  <c r="H103"/>
  <c r="M117"/>
  <c r="M126"/>
  <c r="O117"/>
  <c r="O126"/>
  <c r="N117"/>
  <c r="Q112"/>
  <c r="L119"/>
  <c r="Q113" l="1"/>
  <c r="L129" s="1"/>
  <c r="L128"/>
  <c r="L127" l="1"/>
  <c r="L126"/>
  <c r="L117"/>
</calcChain>
</file>

<file path=xl/sharedStrings.xml><?xml version="1.0" encoding="utf-8"?>
<sst xmlns="http://schemas.openxmlformats.org/spreadsheetml/2006/main" count="85" uniqueCount="42">
  <si>
    <t>Discounted Cash Flows. Analyst 1.</t>
  </si>
  <si>
    <t>Free Cash Flow</t>
  </si>
  <si>
    <t>Revenues</t>
  </si>
  <si>
    <t>EBIT</t>
  </si>
  <si>
    <t>Theoretical tax rate @ 28%</t>
  </si>
  <si>
    <t>Depreciation &amp; Amortization</t>
  </si>
  <si>
    <t>Capital expenditures</t>
  </si>
  <si>
    <t>Change in Working Capital</t>
  </si>
  <si>
    <t xml:space="preserve">= Free Cash Flow to the Firm </t>
  </si>
  <si>
    <t>Cost of capital</t>
  </si>
  <si>
    <t>Risk-free rate</t>
  </si>
  <si>
    <t>Market risk premium</t>
  </si>
  <si>
    <t>Equity beta</t>
  </si>
  <si>
    <t>Cost of equity</t>
  </si>
  <si>
    <t xml:space="preserve">Long-term growth </t>
  </si>
  <si>
    <t>Long-term growth rate</t>
  </si>
  <si>
    <t>Terminal Free Cash Flow 2021</t>
  </si>
  <si>
    <t>Share price computation</t>
  </si>
  <si>
    <t>Terminal value in 2020</t>
  </si>
  <si>
    <t>+ Discounted Cash Flows 2017-2020</t>
  </si>
  <si>
    <t>= Enterprise value</t>
  </si>
  <si>
    <t>- Average net debt and minority interests</t>
  </si>
  <si>
    <t>= Market Equity Value</t>
  </si>
  <si>
    <t>Number of shares</t>
  </si>
  <si>
    <t>Share Price</t>
  </si>
  <si>
    <t xml:space="preserve">         </t>
  </si>
  <si>
    <t>Discounted Cash Flows. Analyst 2.</t>
  </si>
  <si>
    <t xml:space="preserve"> </t>
  </si>
  <si>
    <t>Cost of debt after-tax</t>
  </si>
  <si>
    <t>Average net debt/Enterprise value</t>
  </si>
  <si>
    <t xml:space="preserve">  </t>
  </si>
  <si>
    <t>Cost of capital (WACC)</t>
  </si>
  <si>
    <t>Discounted Terminal Value</t>
  </si>
  <si>
    <t>Discounted Cash Flows. Analyst 3.</t>
  </si>
  <si>
    <t>Net income</t>
  </si>
  <si>
    <t>Discounted Cash Flows. Analyst 4.</t>
  </si>
  <si>
    <t>WACC</t>
  </si>
  <si>
    <t>g</t>
  </si>
  <si>
    <t>Flux 2021</t>
  </si>
  <si>
    <t xml:space="preserve">DWACC </t>
  </si>
  <si>
    <t xml:space="preserve">Dg </t>
  </si>
  <si>
    <t>DFLUX</t>
  </si>
</sst>
</file>

<file path=xl/styles.xml><?xml version="1.0" encoding="utf-8"?>
<styleSheet xmlns="http://schemas.openxmlformats.org/spreadsheetml/2006/main">
  <numFmts count="9">
    <numFmt numFmtId="44" formatCode="_-* #,##0.00\ &quot;€&quot;_-;\-* #,##0.00\ &quot;€&quot;_-;_-* &quot;-&quot;??\ &quot;€&quot;_-;_-@_-"/>
    <numFmt numFmtId="164" formatCode="####&quot;E&quot;"/>
    <numFmt numFmtId="165" formatCode="#,##0_);\ \(#,##0\);&quot;-&quot;_);@_)"/>
    <numFmt numFmtId="166" formatCode="0.0%"/>
    <numFmt numFmtId="167" formatCode="#,##0.00\ &quot;€&quot;"/>
    <numFmt numFmtId="168" formatCode="#,##0\ _F"/>
    <numFmt numFmtId="169" formatCode="#,##0.00_);\ \(#,##0.00\);&quot;-&quot;_);@_)"/>
    <numFmt numFmtId="170" formatCode="#,##0.0_);\ \(#,##0.0\);&quot;-&quot;_);@_)"/>
    <numFmt numFmtId="171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Times New Roman"/>
      <family val="1"/>
    </font>
    <font>
      <b/>
      <sz val="14"/>
      <color rgb="FFFFFFFF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rgb="FF33568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03033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9AAC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6DDE7"/>
        <bgColor rgb="FF000000"/>
      </patternFill>
    </fill>
    <fill>
      <patternFill patternType="solid">
        <fgColor rgb="FF00B0F0"/>
        <bgColor rgb="FF000000"/>
      </patternFill>
    </fill>
  </fills>
  <borders count="5">
    <border>
      <left/>
      <right/>
      <top/>
      <bottom/>
      <diagonal/>
    </border>
    <border>
      <left/>
      <right/>
      <top style="hair">
        <color rgb="FFA03033"/>
      </top>
      <bottom style="hair">
        <color rgb="FFA03033"/>
      </bottom>
      <diagonal/>
    </border>
    <border>
      <left/>
      <right/>
      <top style="hair">
        <color rgb="FFA03033"/>
      </top>
      <bottom/>
      <diagonal/>
    </border>
    <border>
      <left/>
      <right/>
      <top style="hair">
        <color rgb="FF800000"/>
      </top>
      <bottom/>
      <diagonal/>
    </border>
    <border>
      <left/>
      <right/>
      <top style="thin">
        <color rgb="FF99AAC3"/>
      </top>
      <bottom style="thin">
        <color rgb="FF99AAC3"/>
      </bottom>
      <diagonal/>
    </border>
  </borders>
  <cellStyleXfs count="11">
    <xf numFmtId="0" fontId="0" fillId="0" borderId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2" fillId="0" borderId="0" xfId="3" applyFont="1" applyBorder="1" applyAlignment="1">
      <alignment vertical="center"/>
    </xf>
    <xf numFmtId="0" fontId="5" fillId="2" borderId="0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left" vertical="center"/>
    </xf>
    <xf numFmtId="0" fontId="6" fillId="4" borderId="2" xfId="3" applyFont="1" applyFill="1" applyBorder="1" applyAlignment="1">
      <alignment vertical="center"/>
    </xf>
    <xf numFmtId="0" fontId="6" fillId="4" borderId="3" xfId="3" applyFont="1" applyFill="1" applyBorder="1" applyAlignment="1">
      <alignment horizontal="left" vertical="center"/>
    </xf>
    <xf numFmtId="0" fontId="2" fillId="5" borderId="0" xfId="3" applyFont="1" applyFill="1" applyBorder="1" applyAlignment="1">
      <alignment vertical="center"/>
    </xf>
    <xf numFmtId="0" fontId="7" fillId="0" borderId="0" xfId="3" applyFont="1" applyBorder="1" applyAlignment="1">
      <alignment vertical="center" wrapText="1"/>
    </xf>
    <xf numFmtId="0" fontId="8" fillId="6" borderId="0" xfId="3" applyFont="1" applyFill="1" applyBorder="1" applyAlignment="1">
      <alignment vertical="center" wrapText="1"/>
    </xf>
    <xf numFmtId="0" fontId="8" fillId="7" borderId="0" xfId="3" applyNumberFormat="1" applyFont="1" applyFill="1" applyBorder="1" applyAlignment="1">
      <alignment horizontal="center" vertical="center" wrapText="1"/>
    </xf>
    <xf numFmtId="0" fontId="8" fillId="4" borderId="0" xfId="3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0" xfId="3" applyFont="1" applyBorder="1" applyAlignment="1">
      <alignment vertical="center"/>
    </xf>
    <xf numFmtId="0" fontId="9" fillId="8" borderId="4" xfId="3" applyFont="1" applyFill="1" applyBorder="1" applyAlignment="1">
      <alignment vertical="center" wrapText="1"/>
    </xf>
    <xf numFmtId="164" fontId="9" fillId="8" borderId="4" xfId="3" applyNumberFormat="1" applyFont="1" applyFill="1" applyBorder="1" applyAlignment="1">
      <alignment horizontal="center" vertical="center"/>
    </xf>
    <xf numFmtId="165" fontId="9" fillId="4" borderId="0" xfId="3" applyNumberFormat="1" applyFont="1" applyFill="1" applyBorder="1" applyAlignment="1">
      <alignment horizontal="center" vertical="center"/>
    </xf>
    <xf numFmtId="165" fontId="3" fillId="0" borderId="0" xfId="4" applyNumberFormat="1" applyFont="1" applyBorder="1" applyAlignment="1">
      <alignment horizontal="center" vertical="center"/>
    </xf>
    <xf numFmtId="165" fontId="3" fillId="5" borderId="0" xfId="4" applyNumberFormat="1" applyFont="1" applyFill="1" applyBorder="1" applyAlignment="1">
      <alignment horizontal="center" vertical="center"/>
    </xf>
    <xf numFmtId="0" fontId="2" fillId="0" borderId="0" xfId="3" applyFont="1" applyBorder="1" applyAlignment="1">
      <alignment horizontal="left" vertical="center" wrapText="1" indent="1"/>
    </xf>
    <xf numFmtId="165" fontId="2" fillId="0" borderId="0" xfId="4" applyNumberFormat="1" applyFont="1" applyBorder="1" applyAlignment="1">
      <alignment horizontal="center" vertical="center"/>
    </xf>
    <xf numFmtId="165" fontId="2" fillId="5" borderId="0" xfId="4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left" vertical="center" wrapText="1" indent="1"/>
    </xf>
    <xf numFmtId="0" fontId="2" fillId="0" borderId="0" xfId="3" quotePrefix="1" applyFont="1" applyFill="1" applyBorder="1" applyAlignment="1">
      <alignment horizontal="left" vertical="center" wrapText="1" indent="1"/>
    </xf>
    <xf numFmtId="10" fontId="2" fillId="0" borderId="0" xfId="4" applyNumberFormat="1" applyFont="1" applyBorder="1" applyAlignment="1">
      <alignment horizontal="center" vertical="center"/>
    </xf>
    <xf numFmtId="2" fontId="2" fillId="0" borderId="0" xfId="4" applyNumberFormat="1" applyFont="1" applyBorder="1" applyAlignment="1">
      <alignment horizontal="center" vertical="center"/>
    </xf>
    <xf numFmtId="166" fontId="2" fillId="0" borderId="0" xfId="4" applyNumberFormat="1" applyFont="1" applyBorder="1" applyAlignment="1">
      <alignment horizontal="center" vertical="center"/>
    </xf>
    <xf numFmtId="167" fontId="2" fillId="7" borderId="0" xfId="4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vertical="center"/>
    </xf>
    <xf numFmtId="0" fontId="6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7" fillId="5" borderId="0" xfId="3" applyFont="1" applyFill="1" applyBorder="1" applyAlignment="1">
      <alignment vertical="center" wrapText="1"/>
    </xf>
    <xf numFmtId="168" fontId="9" fillId="4" borderId="0" xfId="3" applyNumberFormat="1" applyFont="1" applyFill="1" applyBorder="1" applyAlignment="1">
      <alignment horizontal="center" vertical="center"/>
    </xf>
    <xf numFmtId="0" fontId="3" fillId="0" borderId="0" xfId="3" applyFont="1" applyBorder="1" applyAlignment="1">
      <alignment vertical="center"/>
    </xf>
    <xf numFmtId="0" fontId="3" fillId="5" borderId="0" xfId="3" applyFont="1" applyFill="1" applyBorder="1" applyAlignment="1">
      <alignment vertical="center"/>
    </xf>
    <xf numFmtId="0" fontId="3" fillId="0" borderId="0" xfId="2" applyFont="1" applyAlignment="1">
      <alignment vertical="center"/>
    </xf>
    <xf numFmtId="9" fontId="2" fillId="0" borderId="0" xfId="4" applyFont="1" applyBorder="1" applyAlignment="1">
      <alignment horizontal="center" vertical="center"/>
    </xf>
    <xf numFmtId="3" fontId="2" fillId="0" borderId="0" xfId="3" applyNumberFormat="1" applyFont="1" applyFill="1" applyBorder="1" applyAlignment="1">
      <alignment vertical="center"/>
    </xf>
    <xf numFmtId="0" fontId="2" fillId="7" borderId="0" xfId="3" applyFont="1" applyFill="1" applyBorder="1" applyAlignment="1">
      <alignment vertical="center"/>
    </xf>
    <xf numFmtId="0" fontId="6" fillId="3" borderId="0" xfId="3" applyFont="1" applyFill="1" applyBorder="1" applyAlignment="1">
      <alignment horizontal="left" vertical="center"/>
    </xf>
    <xf numFmtId="0" fontId="2" fillId="4" borderId="0" xfId="3" applyFont="1" applyFill="1" applyBorder="1" applyAlignment="1">
      <alignment vertical="center"/>
    </xf>
    <xf numFmtId="0" fontId="3" fillId="7" borderId="0" xfId="3" applyFont="1" applyFill="1" applyBorder="1" applyAlignment="1">
      <alignment horizontal="left" vertical="center" wrapText="1" indent="1"/>
    </xf>
    <xf numFmtId="3" fontId="3" fillId="7" borderId="0" xfId="3" applyNumberFormat="1" applyFont="1" applyFill="1" applyBorder="1" applyAlignment="1">
      <alignment horizontal="center" vertical="center" wrapText="1"/>
    </xf>
    <xf numFmtId="0" fontId="3" fillId="4" borderId="0" xfId="3" applyFont="1" applyFill="1" applyBorder="1" applyAlignment="1">
      <alignment horizontal="center" vertical="center" wrapText="1"/>
    </xf>
    <xf numFmtId="0" fontId="2" fillId="7" borderId="0" xfId="3" applyFont="1" applyFill="1" applyBorder="1" applyAlignment="1">
      <alignment horizontal="left" vertical="center" wrapText="1" indent="1"/>
    </xf>
    <xf numFmtId="165" fontId="2" fillId="7" borderId="0" xfId="4" applyNumberFormat="1" applyFont="1" applyFill="1" applyBorder="1" applyAlignment="1">
      <alignment horizontal="center" vertical="center"/>
    </xf>
    <xf numFmtId="10" fontId="2" fillId="7" borderId="0" xfId="4" applyNumberFormat="1" applyFont="1" applyFill="1" applyBorder="1" applyAlignment="1">
      <alignment horizontal="center" vertical="center"/>
    </xf>
    <xf numFmtId="169" fontId="2" fillId="7" borderId="0" xfId="4" applyNumberFormat="1" applyFont="1" applyFill="1" applyBorder="1" applyAlignment="1">
      <alignment horizontal="center" vertical="center"/>
    </xf>
    <xf numFmtId="166" fontId="2" fillId="7" borderId="0" xfId="4" applyNumberFormat="1" applyFont="1" applyFill="1" applyBorder="1" applyAlignment="1">
      <alignment horizontal="center" vertical="center"/>
    </xf>
    <xf numFmtId="0" fontId="2" fillId="7" borderId="0" xfId="3" quotePrefix="1" applyFont="1" applyFill="1" applyBorder="1" applyAlignment="1">
      <alignment horizontal="left" vertical="center" wrapText="1" indent="1"/>
    </xf>
    <xf numFmtId="165" fontId="2" fillId="4" borderId="0" xfId="4" applyNumberFormat="1" applyFont="1" applyFill="1" applyBorder="1" applyAlignment="1">
      <alignment horizontal="center" vertical="center"/>
    </xf>
    <xf numFmtId="3" fontId="2" fillId="5" borderId="0" xfId="3" applyNumberFormat="1" applyFont="1" applyFill="1" applyBorder="1" applyAlignment="1">
      <alignment vertical="center"/>
    </xf>
    <xf numFmtId="0" fontId="6" fillId="3" borderId="0" xfId="3" applyFont="1" applyFill="1" applyBorder="1" applyAlignment="1">
      <alignment vertical="center"/>
    </xf>
    <xf numFmtId="0" fontId="9" fillId="8" borderId="0" xfId="3" applyFont="1" applyFill="1" applyBorder="1" applyAlignment="1">
      <alignment vertical="center" wrapText="1"/>
    </xf>
    <xf numFmtId="1" fontId="2" fillId="0" borderId="0" xfId="3" applyNumberFormat="1" applyFont="1" applyBorder="1" applyAlignment="1">
      <alignment vertical="center"/>
    </xf>
    <xf numFmtId="169" fontId="7" fillId="0" borderId="0" xfId="4" applyNumberFormat="1" applyFont="1" applyBorder="1" applyAlignment="1">
      <alignment horizontal="center" vertical="center"/>
    </xf>
    <xf numFmtId="169" fontId="7" fillId="9" borderId="0" xfId="4" applyNumberFormat="1" applyFont="1" applyFill="1" applyBorder="1" applyAlignment="1">
      <alignment horizontal="center" vertical="center"/>
    </xf>
    <xf numFmtId="0" fontId="7" fillId="0" borderId="0" xfId="3" applyFont="1" applyBorder="1" applyAlignment="1">
      <alignment horizontal="right" vertical="center"/>
    </xf>
    <xf numFmtId="20" fontId="2" fillId="0" borderId="0" xfId="4" applyNumberFormat="1" applyFont="1" applyBorder="1" applyAlignment="1">
      <alignment horizontal="center" vertical="center"/>
    </xf>
    <xf numFmtId="1" fontId="2" fillId="0" borderId="0" xfId="4" applyNumberFormat="1" applyFont="1" applyBorder="1" applyAlignment="1">
      <alignment horizontal="center" vertical="center"/>
    </xf>
    <xf numFmtId="170" fontId="2" fillId="0" borderId="0" xfId="4" applyNumberFormat="1" applyFont="1" applyBorder="1" applyAlignment="1">
      <alignment horizontal="center" vertical="center"/>
    </xf>
    <xf numFmtId="44" fontId="2" fillId="7" borderId="0" xfId="1" applyFont="1" applyFill="1" applyBorder="1" applyAlignment="1">
      <alignment horizontal="center" vertical="center"/>
    </xf>
    <xf numFmtId="4" fontId="2" fillId="0" borderId="0" xfId="3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3" fontId="2" fillId="0" borderId="0" xfId="2" applyNumberFormat="1" applyFont="1" applyFill="1" applyBorder="1" applyAlignment="1">
      <alignment vertical="center"/>
    </xf>
  </cellXfs>
  <cellStyles count="11">
    <cellStyle name="Milliers 2" xfId="5"/>
    <cellStyle name="Monétaire" xfId="1" builtinId="4"/>
    <cellStyle name="Normal" xfId="0" builtinId="0"/>
    <cellStyle name="Normal 2" xfId="2"/>
    <cellStyle name="Normal 2 2" xfId="6"/>
    <cellStyle name="Normal 3" xfId="7"/>
    <cellStyle name="Normal 4" xfId="8"/>
    <cellStyle name="Normal 5" xfId="9"/>
    <cellStyle name="Normal 6" xfId="10"/>
    <cellStyle name="Normal 7" xfId="3"/>
    <cellStyle name="Pourcentage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GE/Recherche/ATTIA%20Abir/Must%20have/Customised%20cha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ser Guide"/>
      <sheetName val="Colour pannel"/>
      <sheetName val="Charts"/>
      <sheetName val="Strategic buyers"/>
      <sheetName val="Tables and numbers"/>
      <sheetName val="Input"/>
    </sheetNames>
    <sheetDataSet>
      <sheetData sheetId="0"/>
      <sheetData sheetId="1"/>
      <sheetData sheetId="2">
        <row r="2">
          <cell r="C2" t="str">
            <v>Customised charts</v>
          </cell>
        </row>
        <row r="4">
          <cell r="C4" t="str">
            <v>Standard chart size (ready to paste into CF PowerPoint presentations chart boxes)</v>
          </cell>
        </row>
        <row r="5">
          <cell r="C5" t="str">
            <v>High:</v>
          </cell>
          <cell r="D5" t="str">
            <v>13 rows</v>
          </cell>
          <cell r="E5" t="str">
            <v>Row height</v>
          </cell>
          <cell r="F5">
            <v>12.75</v>
          </cell>
          <cell r="G5" t="str">
            <v>(default)</v>
          </cell>
          <cell r="I5" t="str">
            <v>Total height</v>
          </cell>
          <cell r="J5">
            <v>165.75</v>
          </cell>
        </row>
        <row r="6">
          <cell r="C6" t="str">
            <v>Width</v>
          </cell>
          <cell r="D6" t="str">
            <v>5 columns</v>
          </cell>
          <cell r="E6" t="str">
            <v>Column width</v>
          </cell>
          <cell r="F6">
            <v>10.71</v>
          </cell>
          <cell r="G6" t="str">
            <v>(default)</v>
          </cell>
          <cell r="I6" t="str">
            <v>Total width</v>
          </cell>
          <cell r="J6">
            <v>53.550000000000004</v>
          </cell>
        </row>
        <row r="9">
          <cell r="A9">
            <v>1</v>
          </cell>
        </row>
        <row r="10">
          <cell r="K10">
            <v>2006</v>
          </cell>
        </row>
        <row r="12">
          <cell r="J12" t="str">
            <v>Category 1</v>
          </cell>
          <cell r="K12">
            <v>15</v>
          </cell>
        </row>
        <row r="13">
          <cell r="J13" t="str">
            <v>Category 2</v>
          </cell>
          <cell r="K13">
            <v>15</v>
          </cell>
        </row>
        <row r="14">
          <cell r="J14" t="str">
            <v>Category 3</v>
          </cell>
          <cell r="K14">
            <v>15</v>
          </cell>
        </row>
        <row r="15">
          <cell r="J15" t="str">
            <v>Category 4</v>
          </cell>
          <cell r="K15">
            <v>14</v>
          </cell>
        </row>
        <row r="16">
          <cell r="J16" t="str">
            <v>Category 5</v>
          </cell>
          <cell r="K16">
            <v>12</v>
          </cell>
        </row>
        <row r="17">
          <cell r="J17" t="str">
            <v>Category 6</v>
          </cell>
          <cell r="K17">
            <v>12</v>
          </cell>
        </row>
        <row r="18">
          <cell r="J18" t="str">
            <v>Category 7</v>
          </cell>
          <cell r="K18">
            <v>12</v>
          </cell>
        </row>
        <row r="19">
          <cell r="J19" t="str">
            <v>Category 8</v>
          </cell>
          <cell r="K19">
            <v>12</v>
          </cell>
        </row>
        <row r="26">
          <cell r="A26">
            <v>2</v>
          </cell>
        </row>
        <row r="27">
          <cell r="K27">
            <v>2005</v>
          </cell>
          <cell r="L27">
            <v>2006</v>
          </cell>
          <cell r="M27">
            <v>2007</v>
          </cell>
        </row>
        <row r="29">
          <cell r="J29" t="str">
            <v>Category 1</v>
          </cell>
          <cell r="K29">
            <v>15</v>
          </cell>
          <cell r="L29">
            <v>17</v>
          </cell>
          <cell r="M29">
            <v>10</v>
          </cell>
        </row>
        <row r="30">
          <cell r="J30" t="str">
            <v>Category 2</v>
          </cell>
          <cell r="K30">
            <v>15</v>
          </cell>
          <cell r="L30">
            <v>11</v>
          </cell>
          <cell r="M30">
            <v>21</v>
          </cell>
        </row>
        <row r="31">
          <cell r="J31" t="str">
            <v>Category 3</v>
          </cell>
          <cell r="K31">
            <v>15</v>
          </cell>
          <cell r="L31">
            <v>29</v>
          </cell>
          <cell r="M31">
            <v>14</v>
          </cell>
        </row>
        <row r="32">
          <cell r="J32" t="str">
            <v>Category 4</v>
          </cell>
          <cell r="K32">
            <v>14</v>
          </cell>
          <cell r="L32">
            <v>10</v>
          </cell>
          <cell r="M32">
            <v>17</v>
          </cell>
        </row>
        <row r="33">
          <cell r="J33" t="str">
            <v>Category 5</v>
          </cell>
          <cell r="K33">
            <v>12</v>
          </cell>
          <cell r="L33">
            <v>16</v>
          </cell>
          <cell r="M33">
            <v>10</v>
          </cell>
        </row>
        <row r="34">
          <cell r="J34" t="str">
            <v>Category 6</v>
          </cell>
          <cell r="K34">
            <v>12</v>
          </cell>
          <cell r="L34">
            <v>15</v>
          </cell>
          <cell r="M34">
            <v>10</v>
          </cell>
        </row>
        <row r="35">
          <cell r="J35" t="str">
            <v>Category 7</v>
          </cell>
          <cell r="K35">
            <v>12</v>
          </cell>
          <cell r="L35">
            <v>14</v>
          </cell>
          <cell r="M35">
            <v>10</v>
          </cell>
        </row>
        <row r="36">
          <cell r="J36" t="str">
            <v>Category 8</v>
          </cell>
          <cell r="K36">
            <v>12</v>
          </cell>
          <cell r="L36">
            <v>13</v>
          </cell>
          <cell r="M36">
            <v>10</v>
          </cell>
        </row>
        <row r="43">
          <cell r="A43">
            <v>3</v>
          </cell>
        </row>
        <row r="44">
          <cell r="K44">
            <v>2005</v>
          </cell>
          <cell r="L44">
            <v>2006</v>
          </cell>
          <cell r="M44">
            <v>2007</v>
          </cell>
        </row>
        <row r="46">
          <cell r="J46" t="str">
            <v>Category 1</v>
          </cell>
          <cell r="K46">
            <v>15</v>
          </cell>
          <cell r="L46">
            <v>17</v>
          </cell>
          <cell r="M46">
            <v>10</v>
          </cell>
        </row>
        <row r="47">
          <cell r="J47" t="str">
            <v>Category 2</v>
          </cell>
          <cell r="K47">
            <v>16</v>
          </cell>
          <cell r="L47">
            <v>11</v>
          </cell>
          <cell r="M47">
            <v>21</v>
          </cell>
        </row>
        <row r="48">
          <cell r="J48" t="str">
            <v>Category 3</v>
          </cell>
          <cell r="K48">
            <v>17</v>
          </cell>
          <cell r="L48">
            <v>29</v>
          </cell>
          <cell r="M48">
            <v>14</v>
          </cell>
        </row>
        <row r="50">
          <cell r="J50" t="str">
            <v>Category 4</v>
          </cell>
          <cell r="K50">
            <v>0.1</v>
          </cell>
          <cell r="L50">
            <v>0.17499999999999999</v>
          </cell>
          <cell r="M50">
            <v>0.2</v>
          </cell>
        </row>
        <row r="60">
          <cell r="A60">
            <v>4</v>
          </cell>
        </row>
        <row r="61">
          <cell r="K61">
            <v>2005</v>
          </cell>
          <cell r="L61">
            <v>2006</v>
          </cell>
          <cell r="M61">
            <v>2007</v>
          </cell>
        </row>
        <row r="63">
          <cell r="J63" t="str">
            <v>Category 1</v>
          </cell>
          <cell r="K63">
            <v>15</v>
          </cell>
          <cell r="L63">
            <v>17</v>
          </cell>
          <cell r="M63">
            <v>10</v>
          </cell>
        </row>
        <row r="64">
          <cell r="J64" t="str">
            <v>Category 2</v>
          </cell>
          <cell r="K64">
            <v>15</v>
          </cell>
          <cell r="L64">
            <v>11</v>
          </cell>
          <cell r="M64">
            <v>21</v>
          </cell>
        </row>
        <row r="65">
          <cell r="J65" t="str">
            <v>Category 3</v>
          </cell>
          <cell r="K65">
            <v>15</v>
          </cell>
          <cell r="L65">
            <v>29</v>
          </cell>
          <cell r="M65">
            <v>14</v>
          </cell>
        </row>
        <row r="66">
          <cell r="J66" t="str">
            <v>Category 4</v>
          </cell>
          <cell r="K66">
            <v>14</v>
          </cell>
          <cell r="L66">
            <v>10</v>
          </cell>
          <cell r="M66">
            <v>17</v>
          </cell>
        </row>
        <row r="67">
          <cell r="J67" t="str">
            <v>Category 5</v>
          </cell>
          <cell r="K67">
            <v>12</v>
          </cell>
          <cell r="L67">
            <v>25</v>
          </cell>
          <cell r="M67">
            <v>10</v>
          </cell>
        </row>
        <row r="68">
          <cell r="J68" t="str">
            <v>Category 6</v>
          </cell>
          <cell r="K68">
            <v>12</v>
          </cell>
          <cell r="L68">
            <v>20</v>
          </cell>
          <cell r="M68">
            <v>10</v>
          </cell>
        </row>
        <row r="69">
          <cell r="J69" t="str">
            <v>Category 7</v>
          </cell>
          <cell r="K69">
            <v>12</v>
          </cell>
          <cell r="L69">
            <v>5</v>
          </cell>
          <cell r="M69">
            <v>10</v>
          </cell>
        </row>
        <row r="70">
          <cell r="J70" t="str">
            <v>Category 8</v>
          </cell>
          <cell r="K70">
            <v>12</v>
          </cell>
          <cell r="L70">
            <v>13</v>
          </cell>
          <cell r="M70">
            <v>10</v>
          </cell>
        </row>
        <row r="77">
          <cell r="A77">
            <v>5</v>
          </cell>
        </row>
        <row r="78">
          <cell r="K78" t="str">
            <v>Europe</v>
          </cell>
          <cell r="L78" t="str">
            <v>US</v>
          </cell>
          <cell r="M78" t="str">
            <v>Asia</v>
          </cell>
          <cell r="O78" t="str">
            <v>Total</v>
          </cell>
        </row>
        <row r="80">
          <cell r="J80" t="str">
            <v>Category 6</v>
          </cell>
          <cell r="K80">
            <v>15</v>
          </cell>
          <cell r="L80">
            <v>17</v>
          </cell>
          <cell r="M80">
            <v>10</v>
          </cell>
          <cell r="O80">
            <v>42</v>
          </cell>
        </row>
        <row r="81">
          <cell r="J81" t="str">
            <v>Category 5</v>
          </cell>
          <cell r="K81">
            <v>15</v>
          </cell>
          <cell r="L81">
            <v>11</v>
          </cell>
          <cell r="M81">
            <v>21</v>
          </cell>
          <cell r="O81">
            <v>47</v>
          </cell>
        </row>
        <row r="82">
          <cell r="J82" t="str">
            <v>Category 4</v>
          </cell>
          <cell r="K82">
            <v>15</v>
          </cell>
          <cell r="L82">
            <v>29</v>
          </cell>
          <cell r="M82">
            <v>14</v>
          </cell>
          <cell r="O82">
            <v>58</v>
          </cell>
        </row>
        <row r="83">
          <cell r="J83" t="str">
            <v>Category 3</v>
          </cell>
          <cell r="K83">
            <v>14</v>
          </cell>
          <cell r="L83">
            <v>10</v>
          </cell>
          <cell r="M83">
            <v>17</v>
          </cell>
          <cell r="O83">
            <v>41</v>
          </cell>
        </row>
        <row r="84">
          <cell r="J84" t="str">
            <v>Category 2</v>
          </cell>
          <cell r="K84">
            <v>12</v>
          </cell>
          <cell r="L84">
            <v>25</v>
          </cell>
          <cell r="M84">
            <v>10</v>
          </cell>
          <cell r="O84">
            <v>47</v>
          </cell>
        </row>
        <row r="85">
          <cell r="J85" t="str">
            <v>Category 1</v>
          </cell>
          <cell r="K85">
            <v>12</v>
          </cell>
          <cell r="L85">
            <v>20</v>
          </cell>
          <cell r="M85">
            <v>10</v>
          </cell>
          <cell r="O85">
            <v>42</v>
          </cell>
        </row>
        <row r="94">
          <cell r="A94">
            <v>6</v>
          </cell>
        </row>
        <row r="95">
          <cell r="K95">
            <v>2005</v>
          </cell>
          <cell r="L95">
            <v>2006</v>
          </cell>
          <cell r="M95">
            <v>2007</v>
          </cell>
        </row>
        <row r="97">
          <cell r="J97" t="str">
            <v>Category 1</v>
          </cell>
          <cell r="K97">
            <v>45</v>
          </cell>
          <cell r="L97">
            <v>47</v>
          </cell>
          <cell r="M97">
            <v>50</v>
          </cell>
        </row>
        <row r="98">
          <cell r="J98" t="str">
            <v>Category 2</v>
          </cell>
          <cell r="K98">
            <v>25</v>
          </cell>
          <cell r="L98">
            <v>25</v>
          </cell>
          <cell r="M98">
            <v>23</v>
          </cell>
        </row>
        <row r="99">
          <cell r="J99" t="str">
            <v>Category 3</v>
          </cell>
          <cell r="K99">
            <v>15</v>
          </cell>
          <cell r="L99">
            <v>18</v>
          </cell>
          <cell r="M99">
            <v>21</v>
          </cell>
        </row>
        <row r="100">
          <cell r="J100" t="str">
            <v>Category 4</v>
          </cell>
          <cell r="K100">
            <v>5</v>
          </cell>
          <cell r="L100">
            <v>6</v>
          </cell>
          <cell r="M100">
            <v>7</v>
          </cell>
        </row>
        <row r="103">
          <cell r="J103" t="str">
            <v>Total</v>
          </cell>
          <cell r="K103">
            <v>90</v>
          </cell>
          <cell r="L103">
            <v>96</v>
          </cell>
          <cell r="M103">
            <v>101</v>
          </cell>
        </row>
        <row r="111">
          <cell r="A111">
            <v>7</v>
          </cell>
        </row>
        <row r="112">
          <cell r="K112" t="str">
            <v>Low end</v>
          </cell>
          <cell r="M112" t="str">
            <v>High End</v>
          </cell>
        </row>
        <row r="114">
          <cell r="J114" t="str">
            <v>Method 6</v>
          </cell>
          <cell r="K114">
            <v>45</v>
          </cell>
          <cell r="L114">
            <v>5</v>
          </cell>
          <cell r="M114">
            <v>50</v>
          </cell>
        </row>
        <row r="115">
          <cell r="J115" t="str">
            <v>Method 5</v>
          </cell>
          <cell r="K115">
            <v>42</v>
          </cell>
          <cell r="L115">
            <v>13</v>
          </cell>
          <cell r="M115">
            <v>55</v>
          </cell>
        </row>
        <row r="116">
          <cell r="J116" t="str">
            <v>Method 4</v>
          </cell>
          <cell r="K116">
            <v>30</v>
          </cell>
          <cell r="L116">
            <v>7</v>
          </cell>
          <cell r="M116">
            <v>37</v>
          </cell>
        </row>
        <row r="117">
          <cell r="J117" t="str">
            <v>Method 3</v>
          </cell>
          <cell r="K117">
            <v>45</v>
          </cell>
          <cell r="L117">
            <v>15</v>
          </cell>
          <cell r="M117">
            <v>60</v>
          </cell>
        </row>
        <row r="118">
          <cell r="J118" t="str">
            <v>Method 2</v>
          </cell>
          <cell r="K118">
            <v>40</v>
          </cell>
          <cell r="L118">
            <v>10</v>
          </cell>
          <cell r="M118">
            <v>50</v>
          </cell>
        </row>
        <row r="119">
          <cell r="J119" t="str">
            <v>Method 1</v>
          </cell>
          <cell r="K119">
            <v>39</v>
          </cell>
          <cell r="L119">
            <v>8</v>
          </cell>
          <cell r="M119">
            <v>47</v>
          </cell>
        </row>
        <row r="128">
          <cell r="A128">
            <v>8</v>
          </cell>
        </row>
        <row r="129">
          <cell r="K129" t="str">
            <v>Low end</v>
          </cell>
          <cell r="M129" t="str">
            <v>High End</v>
          </cell>
        </row>
        <row r="131">
          <cell r="J131" t="str">
            <v>Method 1</v>
          </cell>
          <cell r="K131">
            <v>45</v>
          </cell>
          <cell r="L131">
            <v>5</v>
          </cell>
          <cell r="M131">
            <v>50</v>
          </cell>
        </row>
        <row r="132">
          <cell r="J132" t="str">
            <v>Method 2</v>
          </cell>
          <cell r="K132">
            <v>42</v>
          </cell>
          <cell r="L132">
            <v>13</v>
          </cell>
          <cell r="M132">
            <v>55</v>
          </cell>
        </row>
        <row r="133">
          <cell r="J133" t="str">
            <v>Method 3</v>
          </cell>
          <cell r="K133">
            <v>30</v>
          </cell>
          <cell r="L133">
            <v>7</v>
          </cell>
          <cell r="M133">
            <v>37</v>
          </cell>
        </row>
        <row r="134">
          <cell r="J134" t="str">
            <v>Method 4</v>
          </cell>
          <cell r="K134">
            <v>45</v>
          </cell>
          <cell r="L134">
            <v>15</v>
          </cell>
          <cell r="M134">
            <v>60</v>
          </cell>
        </row>
        <row r="135">
          <cell r="J135" t="str">
            <v>Method 5</v>
          </cell>
          <cell r="K135">
            <v>40</v>
          </cell>
          <cell r="L135">
            <v>10</v>
          </cell>
          <cell r="M135">
            <v>50</v>
          </cell>
        </row>
        <row r="136">
          <cell r="J136" t="str">
            <v>Method 6</v>
          </cell>
          <cell r="K136">
            <v>39</v>
          </cell>
          <cell r="L136">
            <v>8</v>
          </cell>
          <cell r="M136">
            <v>47</v>
          </cell>
        </row>
        <row r="144">
          <cell r="A144">
            <v>9</v>
          </cell>
        </row>
        <row r="160">
          <cell r="A160">
            <v>10</v>
          </cell>
        </row>
        <row r="162">
          <cell r="K162" t="str">
            <v>Low end</v>
          </cell>
          <cell r="M162" t="str">
            <v>High End</v>
          </cell>
        </row>
        <row r="164">
          <cell r="J164" t="str">
            <v>Method 6</v>
          </cell>
          <cell r="K164">
            <v>45</v>
          </cell>
          <cell r="L164">
            <v>5</v>
          </cell>
          <cell r="M164">
            <v>50</v>
          </cell>
        </row>
        <row r="165">
          <cell r="J165" t="str">
            <v>Method 5</v>
          </cell>
          <cell r="K165">
            <v>42</v>
          </cell>
          <cell r="L165">
            <v>13</v>
          </cell>
          <cell r="M165">
            <v>55</v>
          </cell>
        </row>
        <row r="166">
          <cell r="J166" t="str">
            <v>Method 4</v>
          </cell>
          <cell r="K166">
            <v>30</v>
          </cell>
          <cell r="L166">
            <v>7</v>
          </cell>
          <cell r="M166">
            <v>37</v>
          </cell>
        </row>
        <row r="167">
          <cell r="J167" t="str">
            <v>Method 3</v>
          </cell>
          <cell r="K167">
            <v>45</v>
          </cell>
          <cell r="L167">
            <v>15</v>
          </cell>
          <cell r="M167">
            <v>60</v>
          </cell>
        </row>
        <row r="168">
          <cell r="J168" t="str">
            <v>Method 2</v>
          </cell>
          <cell r="K168">
            <v>40</v>
          </cell>
          <cell r="L168">
            <v>10</v>
          </cell>
          <cell r="M168">
            <v>50</v>
          </cell>
        </row>
        <row r="169">
          <cell r="J169" t="str">
            <v>Method 1</v>
          </cell>
          <cell r="K169">
            <v>39</v>
          </cell>
          <cell r="L169">
            <v>8</v>
          </cell>
          <cell r="M169">
            <v>47</v>
          </cell>
        </row>
      </sheetData>
      <sheetData sheetId="3"/>
      <sheetData sheetId="4">
        <row r="2">
          <cell r="C2" t="str">
            <v>Customised tables and numbers</v>
          </cell>
        </row>
        <row r="4">
          <cell r="C4" t="str">
            <v>Figures format</v>
          </cell>
        </row>
        <row r="5">
          <cell r="C5" t="str">
            <v>Space for 3rd place and point for decimal</v>
          </cell>
        </row>
        <row r="6">
          <cell r="C6" t="str">
            <v>Excel formats (select the point as separator in configuration panel)</v>
          </cell>
        </row>
        <row r="7">
          <cell r="C7" t="str">
            <v>Figures:              # ##0.00_);(# ##0.00);"-"_);@_)</v>
          </cell>
        </row>
        <row r="8">
          <cell r="C8" t="str">
            <v>Percentages:      0.00%_);(0.00%);"-"_);@_)</v>
          </cell>
        </row>
        <row r="10">
          <cell r="C10" t="str">
            <v>The red frames correspond to the maximum size of the table to be pasted in PowerPoint template boxes</v>
          </cell>
        </row>
        <row r="13">
          <cell r="A13">
            <v>1</v>
          </cell>
          <cell r="C13" t="str">
            <v>(€ in millions - FYE 31/12)</v>
          </cell>
          <cell r="E13">
            <v>2002</v>
          </cell>
          <cell r="F13">
            <v>2003</v>
          </cell>
          <cell r="G13">
            <v>2004</v>
          </cell>
        </row>
        <row r="16">
          <cell r="C16" t="str">
            <v>Net sales</v>
          </cell>
          <cell r="E16">
            <v>1000</v>
          </cell>
          <cell r="F16">
            <v>1050</v>
          </cell>
          <cell r="G16">
            <v>1102.5</v>
          </cell>
        </row>
        <row r="17">
          <cell r="C17" t="str">
            <v>% growth</v>
          </cell>
          <cell r="E17">
            <v>0.05</v>
          </cell>
          <cell r="F17">
            <v>5.0000000000000044E-2</v>
          </cell>
          <cell r="G17">
            <v>5.0000000000000044E-2</v>
          </cell>
        </row>
        <row r="18">
          <cell r="D18" t="str">
            <v>Op. expenses</v>
          </cell>
          <cell r="E18">
            <v>-800</v>
          </cell>
          <cell r="F18">
            <v>-825</v>
          </cell>
          <cell r="G18">
            <v>-850</v>
          </cell>
        </row>
        <row r="20">
          <cell r="C20" t="str">
            <v>EBITDA</v>
          </cell>
          <cell r="E20">
            <v>200</v>
          </cell>
          <cell r="F20">
            <v>225</v>
          </cell>
          <cell r="G20">
            <v>252.5</v>
          </cell>
        </row>
        <row r="21">
          <cell r="C21" t="str">
            <v>% sales</v>
          </cell>
          <cell r="E21">
            <v>0.2</v>
          </cell>
          <cell r="F21">
            <v>0.21428571428571427</v>
          </cell>
          <cell r="G21">
            <v>0.22902494331065759</v>
          </cell>
        </row>
        <row r="22">
          <cell r="C22" t="str">
            <v>Net debt / EBITDA</v>
          </cell>
          <cell r="E22">
            <v>4</v>
          </cell>
          <cell r="F22">
            <v>3.5555555555555554</v>
          </cell>
          <cell r="G22">
            <v>3.1683168316831685</v>
          </cell>
        </row>
        <row r="23">
          <cell r="D23" t="str">
            <v>Depreciation</v>
          </cell>
          <cell r="E23">
            <v>-75</v>
          </cell>
          <cell r="F23">
            <v>-78.75</v>
          </cell>
          <cell r="G23">
            <v>-82.6875</v>
          </cell>
        </row>
        <row r="25">
          <cell r="C25" t="str">
            <v>EBITA</v>
          </cell>
          <cell r="E25">
            <v>125</v>
          </cell>
          <cell r="F25">
            <v>146.25</v>
          </cell>
          <cell r="G25">
            <v>169.8125</v>
          </cell>
        </row>
        <row r="26">
          <cell r="C26" t="str">
            <v>% sales</v>
          </cell>
          <cell r="E26">
            <v>0.125</v>
          </cell>
          <cell r="F26">
            <v>0.13928571428571429</v>
          </cell>
          <cell r="G26">
            <v>0.15402494331065761</v>
          </cell>
        </row>
        <row r="28">
          <cell r="C28" t="str">
            <v>ROCE</v>
          </cell>
          <cell r="E28">
            <v>0.09</v>
          </cell>
          <cell r="F28">
            <v>0.1</v>
          </cell>
          <cell r="G28">
            <v>0.11</v>
          </cell>
        </row>
        <row r="32">
          <cell r="A32">
            <v>2</v>
          </cell>
          <cell r="C32" t="str">
            <v>(€ in millions - FYE 31/12)</v>
          </cell>
          <cell r="E32">
            <v>2002</v>
          </cell>
          <cell r="F32">
            <v>2003</v>
          </cell>
          <cell r="G32">
            <v>2004</v>
          </cell>
          <cell r="H32">
            <v>2005</v>
          </cell>
          <cell r="I32">
            <v>2006</v>
          </cell>
          <cell r="J32">
            <v>2007</v>
          </cell>
          <cell r="K32">
            <v>2008</v>
          </cell>
          <cell r="L32">
            <v>2009</v>
          </cell>
          <cell r="M32">
            <v>2010</v>
          </cell>
          <cell r="N32">
            <v>2011</v>
          </cell>
        </row>
        <row r="35">
          <cell r="C35" t="str">
            <v>Net sales</v>
          </cell>
          <cell r="E35">
            <v>1000</v>
          </cell>
          <cell r="F35">
            <v>1050</v>
          </cell>
          <cell r="G35">
            <v>1102.5</v>
          </cell>
          <cell r="H35">
            <v>1157.625</v>
          </cell>
          <cell r="I35">
            <v>1215.5062500000001</v>
          </cell>
          <cell r="J35">
            <v>1276.2815625000003</v>
          </cell>
          <cell r="K35">
            <v>1340.0956406250004</v>
          </cell>
          <cell r="L35">
            <v>1407.1004226562504</v>
          </cell>
          <cell r="M35">
            <v>1477.4554437890631</v>
          </cell>
          <cell r="N35">
            <v>1551.3282159785163</v>
          </cell>
        </row>
        <row r="36">
          <cell r="C36" t="str">
            <v>% growth</v>
          </cell>
          <cell r="E36">
            <v>0.05</v>
          </cell>
          <cell r="F36">
            <v>5.0000000000000044E-2</v>
          </cell>
          <cell r="G36">
            <v>5.0000000000000044E-2</v>
          </cell>
          <cell r="H36">
            <v>5.0000000000000044E-2</v>
          </cell>
          <cell r="I36">
            <v>5.0000000000000044E-2</v>
          </cell>
          <cell r="J36">
            <v>5.0000000000000044E-2</v>
          </cell>
          <cell r="K36">
            <v>5.0000000000000044E-2</v>
          </cell>
          <cell r="L36">
            <v>5.0000000000000044E-2</v>
          </cell>
          <cell r="M36">
            <v>5.0000000000000044E-2</v>
          </cell>
          <cell r="N36">
            <v>5.0000000000000044E-2</v>
          </cell>
        </row>
        <row r="37">
          <cell r="D37" t="str">
            <v>Operating expenses</v>
          </cell>
          <cell r="E37">
            <v>-800</v>
          </cell>
          <cell r="F37">
            <v>-825</v>
          </cell>
          <cell r="G37">
            <v>-850</v>
          </cell>
          <cell r="H37">
            <v>-875</v>
          </cell>
          <cell r="I37">
            <v>-900</v>
          </cell>
          <cell r="J37">
            <v>-925</v>
          </cell>
          <cell r="K37">
            <v>-950</v>
          </cell>
          <cell r="L37">
            <v>-975</v>
          </cell>
          <cell r="M37">
            <v>-1000</v>
          </cell>
          <cell r="N37">
            <v>-1025</v>
          </cell>
        </row>
        <row r="39">
          <cell r="C39" t="str">
            <v>EBITDA</v>
          </cell>
          <cell r="E39">
            <v>200</v>
          </cell>
          <cell r="F39">
            <v>225</v>
          </cell>
          <cell r="G39">
            <v>252.5</v>
          </cell>
          <cell r="H39">
            <v>282.625</v>
          </cell>
          <cell r="I39">
            <v>315.50625000000014</v>
          </cell>
          <cell r="J39">
            <v>351.28156250000029</v>
          </cell>
          <cell r="K39">
            <v>390.09564062500044</v>
          </cell>
          <cell r="L39">
            <v>432.10042265625043</v>
          </cell>
          <cell r="M39">
            <v>477.45544378906311</v>
          </cell>
          <cell r="N39">
            <v>526.32821597851625</v>
          </cell>
        </row>
        <row r="40">
          <cell r="C40" t="str">
            <v>% sales</v>
          </cell>
          <cell r="E40">
            <v>0.2</v>
          </cell>
          <cell r="F40">
            <v>0.21428571428571427</v>
          </cell>
          <cell r="G40">
            <v>0.22902494331065759</v>
          </cell>
          <cell r="H40">
            <v>0.24414210128495842</v>
          </cell>
          <cell r="I40">
            <v>0.2595677726873063</v>
          </cell>
          <cell r="J40">
            <v>0.27523829601667554</v>
          </cell>
          <cell r="K40">
            <v>0.29109537319520395</v>
          </cell>
          <cell r="L40">
            <v>0.30708570312313166</v>
          </cell>
          <cell r="M40">
            <v>0.32316063797131306</v>
          </cell>
          <cell r="N40">
            <v>0.33927586087675798</v>
          </cell>
        </row>
        <row r="41">
          <cell r="C41" t="str">
            <v>Net debt / EBITDA</v>
          </cell>
          <cell r="E41">
            <v>4</v>
          </cell>
          <cell r="F41">
            <v>3.5555555555555554</v>
          </cell>
          <cell r="G41">
            <v>3.1683168316831685</v>
          </cell>
          <cell r="H41">
            <v>2.8306059265811587</v>
          </cell>
          <cell r="I41">
            <v>2.5356074562706752</v>
          </cell>
          <cell r="J41">
            <v>2.2773754315670902</v>
          </cell>
          <cell r="K41">
            <v>2.0507791338510271</v>
          </cell>
          <cell r="L41">
            <v>1.8514214706899867</v>
          </cell>
          <cell r="M41">
            <v>1.6755490180428965</v>
          </cell>
          <cell r="N41">
            <v>1.5199641131013477</v>
          </cell>
        </row>
        <row r="42">
          <cell r="D42" t="str">
            <v>Depreciation</v>
          </cell>
          <cell r="E42">
            <v>-75</v>
          </cell>
          <cell r="F42">
            <v>-78.75</v>
          </cell>
          <cell r="G42">
            <v>-82.6875</v>
          </cell>
          <cell r="H42">
            <v>-86.821875000000006</v>
          </cell>
          <cell r="I42">
            <v>-91.162968750000005</v>
          </cell>
          <cell r="J42">
            <v>-95.721117187500013</v>
          </cell>
          <cell r="K42">
            <v>-100.50717304687502</v>
          </cell>
          <cell r="L42">
            <v>-105.53253169921878</v>
          </cell>
          <cell r="M42">
            <v>-110.80915828417972</v>
          </cell>
          <cell r="N42">
            <v>-116.3496161983887</v>
          </cell>
        </row>
        <row r="44">
          <cell r="C44" t="str">
            <v>EBITA</v>
          </cell>
          <cell r="E44">
            <v>125</v>
          </cell>
          <cell r="F44">
            <v>146.25</v>
          </cell>
          <cell r="G44">
            <v>169.8125</v>
          </cell>
          <cell r="H44">
            <v>195.80312499999999</v>
          </cell>
          <cell r="I44">
            <v>224.34328125000013</v>
          </cell>
          <cell r="J44">
            <v>255.56044531250029</v>
          </cell>
          <cell r="K44">
            <v>289.5884675781254</v>
          </cell>
          <cell r="L44">
            <v>326.56789095703164</v>
          </cell>
          <cell r="M44">
            <v>366.64628550488339</v>
          </cell>
          <cell r="N44">
            <v>409.97859978012752</v>
          </cell>
        </row>
        <row r="45">
          <cell r="C45" t="str">
            <v>% sales</v>
          </cell>
          <cell r="E45">
            <v>0.125</v>
          </cell>
          <cell r="F45">
            <v>0.13928571428571429</v>
          </cell>
          <cell r="G45">
            <v>0.15402494331065761</v>
          </cell>
          <cell r="H45">
            <v>0.16914210128495843</v>
          </cell>
          <cell r="I45">
            <v>0.18456777268730631</v>
          </cell>
          <cell r="J45">
            <v>0.20023829601667559</v>
          </cell>
          <cell r="K45">
            <v>0.21609537319520397</v>
          </cell>
          <cell r="L45">
            <v>0.23208570312313168</v>
          </cell>
          <cell r="M45">
            <v>0.24816063797131308</v>
          </cell>
          <cell r="N45">
            <v>0.26427586087675797</v>
          </cell>
        </row>
        <row r="47">
          <cell r="C47" t="str">
            <v>ROCE</v>
          </cell>
          <cell r="E47">
            <v>0.09</v>
          </cell>
          <cell r="F47">
            <v>0.1</v>
          </cell>
          <cell r="G47">
            <v>0.11</v>
          </cell>
          <cell r="H47">
            <v>0.11</v>
          </cell>
          <cell r="I47">
            <v>0.11</v>
          </cell>
          <cell r="J47">
            <v>0.11</v>
          </cell>
          <cell r="K47">
            <v>0.11</v>
          </cell>
          <cell r="L47">
            <v>0.11</v>
          </cell>
          <cell r="M47">
            <v>0.11</v>
          </cell>
          <cell r="N47">
            <v>0.11</v>
          </cell>
        </row>
        <row r="51">
          <cell r="A51">
            <v>3</v>
          </cell>
          <cell r="C51" t="str">
            <v>(€ in millions - FYE 31/12)</v>
          </cell>
          <cell r="E51">
            <v>2002</v>
          </cell>
          <cell r="F51">
            <v>2003</v>
          </cell>
          <cell r="G51">
            <v>2004</v>
          </cell>
        </row>
        <row r="54">
          <cell r="C54" t="str">
            <v>Net sales</v>
          </cell>
          <cell r="E54">
            <v>1000</v>
          </cell>
          <cell r="F54">
            <v>1050</v>
          </cell>
          <cell r="G54">
            <v>1102.5</v>
          </cell>
        </row>
        <row r="55">
          <cell r="C55" t="str">
            <v>% growth</v>
          </cell>
          <cell r="E55">
            <v>0.05</v>
          </cell>
          <cell r="F55">
            <v>5.0000000000000044E-2</v>
          </cell>
          <cell r="G55">
            <v>5.0000000000000044E-2</v>
          </cell>
        </row>
        <row r="56">
          <cell r="D56" t="str">
            <v>Operating expenses</v>
          </cell>
          <cell r="E56">
            <v>-800</v>
          </cell>
          <cell r="F56">
            <v>-825</v>
          </cell>
          <cell r="G56">
            <v>-850</v>
          </cell>
        </row>
        <row r="58">
          <cell r="C58" t="str">
            <v>EBITDA</v>
          </cell>
          <cell r="E58">
            <v>200</v>
          </cell>
          <cell r="F58">
            <v>225</v>
          </cell>
          <cell r="G58">
            <v>252.5</v>
          </cell>
        </row>
        <row r="59">
          <cell r="C59" t="str">
            <v>% sales</v>
          </cell>
          <cell r="E59">
            <v>0.2</v>
          </cell>
          <cell r="F59">
            <v>0.21428571428571427</v>
          </cell>
          <cell r="G59">
            <v>0.22902494331065759</v>
          </cell>
        </row>
        <row r="60">
          <cell r="D60" t="str">
            <v>Depreciation</v>
          </cell>
          <cell r="E60">
            <v>-75</v>
          </cell>
          <cell r="F60">
            <v>-78.75</v>
          </cell>
          <cell r="G60">
            <v>-82.6875</v>
          </cell>
        </row>
        <row r="62">
          <cell r="C62" t="str">
            <v>EBITA</v>
          </cell>
          <cell r="E62">
            <v>125</v>
          </cell>
          <cell r="F62">
            <v>146.25</v>
          </cell>
          <cell r="G62">
            <v>169.8125</v>
          </cell>
        </row>
        <row r="63">
          <cell r="C63" t="str">
            <v>% sales</v>
          </cell>
          <cell r="E63">
            <v>0.125</v>
          </cell>
          <cell r="F63">
            <v>0.13928571428571429</v>
          </cell>
          <cell r="G63">
            <v>0.15402494331065761</v>
          </cell>
        </row>
        <row r="65">
          <cell r="C65" t="str">
            <v>Financial result</v>
          </cell>
          <cell r="E65">
            <v>-15</v>
          </cell>
          <cell r="F65">
            <v>-16.8</v>
          </cell>
          <cell r="G65">
            <v>-18</v>
          </cell>
        </row>
        <row r="66">
          <cell r="C66" t="str">
            <v>Non recurring items</v>
          </cell>
          <cell r="E66">
            <v>-15</v>
          </cell>
          <cell r="F66">
            <v>-10</v>
          </cell>
          <cell r="G66">
            <v>-17</v>
          </cell>
        </row>
        <row r="68">
          <cell r="C68" t="str">
            <v>Income before tax</v>
          </cell>
          <cell r="E68">
            <v>95</v>
          </cell>
          <cell r="F68">
            <v>119.45</v>
          </cell>
          <cell r="G68">
            <v>134.8125</v>
          </cell>
        </row>
        <row r="70">
          <cell r="D70" t="str">
            <v>Income tax</v>
          </cell>
          <cell r="E70">
            <v>-33.25</v>
          </cell>
          <cell r="F70">
            <v>-41.807499999999997</v>
          </cell>
          <cell r="G70">
            <v>-47.184374999999996</v>
          </cell>
        </row>
        <row r="71">
          <cell r="D71" t="str">
            <v>Tax rate</v>
          </cell>
          <cell r="E71">
            <v>0.35</v>
          </cell>
          <cell r="F71">
            <v>0.35</v>
          </cell>
          <cell r="G71">
            <v>0.35</v>
          </cell>
        </row>
        <row r="73">
          <cell r="D73" t="str">
            <v>Minority interest</v>
          </cell>
          <cell r="E73">
            <v>-5</v>
          </cell>
          <cell r="F73">
            <v>-7</v>
          </cell>
          <cell r="G73">
            <v>-8</v>
          </cell>
        </row>
        <row r="75">
          <cell r="C75" t="str">
            <v>Net Income</v>
          </cell>
          <cell r="E75">
            <v>56.75</v>
          </cell>
          <cell r="F75">
            <v>70.642500000000013</v>
          </cell>
          <cell r="G75">
            <v>79.628125000000011</v>
          </cell>
        </row>
        <row r="77">
          <cell r="C77" t="str">
            <v>Balance sheet elements</v>
          </cell>
        </row>
        <row r="79">
          <cell r="C79" t="str">
            <v>Net debt</v>
          </cell>
          <cell r="E79">
            <v>250</v>
          </cell>
          <cell r="F79">
            <v>280</v>
          </cell>
          <cell r="G79">
            <v>300</v>
          </cell>
        </row>
        <row r="80">
          <cell r="C80" t="str">
            <v>Capital employed</v>
          </cell>
          <cell r="E80">
            <v>1000</v>
          </cell>
          <cell r="F80">
            <v>1100</v>
          </cell>
          <cell r="G80">
            <v>1200</v>
          </cell>
        </row>
        <row r="81">
          <cell r="D81" t="str">
            <v>Working capital</v>
          </cell>
          <cell r="E81">
            <v>100</v>
          </cell>
          <cell r="F81">
            <v>110</v>
          </cell>
          <cell r="G81">
            <v>120</v>
          </cell>
        </row>
        <row r="82">
          <cell r="D82" t="str">
            <v>Fixed assets</v>
          </cell>
          <cell r="E82">
            <v>900</v>
          </cell>
          <cell r="F82">
            <v>990</v>
          </cell>
          <cell r="G82">
            <v>1080</v>
          </cell>
        </row>
        <row r="84">
          <cell r="C84" t="str">
            <v>Ratios</v>
          </cell>
        </row>
        <row r="86">
          <cell r="C86" t="str">
            <v>Net debt / EBITDA</v>
          </cell>
          <cell r="E86">
            <v>4</v>
          </cell>
          <cell r="F86">
            <v>3.5555555555555554</v>
          </cell>
          <cell r="G86">
            <v>3.1683168316831685</v>
          </cell>
        </row>
        <row r="87">
          <cell r="C87" t="str">
            <v>ROCE</v>
          </cell>
          <cell r="E87">
            <v>8.1250000000000003E-2</v>
          </cell>
          <cell r="F87">
            <v>8.642045454545455E-2</v>
          </cell>
          <cell r="G87">
            <v>9.1981770833333337E-2</v>
          </cell>
        </row>
        <row r="88">
          <cell r="C88" t="str">
            <v>Asset turnover</v>
          </cell>
          <cell r="E88">
            <v>1.1111111111111112</v>
          </cell>
          <cell r="F88">
            <v>1.0606060606060606</v>
          </cell>
          <cell r="G88">
            <v>1.0208333333333333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2:Q290"/>
  <sheetViews>
    <sheetView showGridLines="0" tabSelected="1" view="pageBreakPreview" zoomScale="70" zoomScaleNormal="85" zoomScaleSheetLayoutView="70" workbookViewId="0"/>
  </sheetViews>
  <sheetFormatPr baseColWidth="10" defaultColWidth="10.28515625" defaultRowHeight="23.25" customHeight="1"/>
  <cols>
    <col min="1" max="1" width="4.28515625" style="1" customWidth="1"/>
    <col min="2" max="2" width="4.7109375" style="1" customWidth="1"/>
    <col min="3" max="3" width="2.28515625" style="1" customWidth="1"/>
    <col min="4" max="4" width="47.85546875" style="1" customWidth="1"/>
    <col min="5" max="5" width="15.28515625" style="1" customWidth="1"/>
    <col min="6" max="7" width="15.28515625" style="1" customWidth="1" collapsed="1"/>
    <col min="8" max="8" width="15.28515625" style="1" customWidth="1"/>
    <col min="9" max="14" width="12.7109375" style="1" customWidth="1"/>
    <col min="15" max="256" width="10.28515625" style="1"/>
    <col min="257" max="257" width="4.28515625" style="1" customWidth="1"/>
    <col min="258" max="258" width="4.7109375" style="1" customWidth="1"/>
    <col min="259" max="259" width="2.28515625" style="1" customWidth="1"/>
    <col min="260" max="260" width="33.28515625" style="1" customWidth="1"/>
    <col min="261" max="270" width="12.7109375" style="1" customWidth="1"/>
    <col min="271" max="512" width="10.28515625" style="1"/>
    <col min="513" max="513" width="4.28515625" style="1" customWidth="1"/>
    <col min="514" max="514" width="4.7109375" style="1" customWidth="1"/>
    <col min="515" max="515" width="2.28515625" style="1" customWidth="1"/>
    <col min="516" max="516" width="33.28515625" style="1" customWidth="1"/>
    <col min="517" max="526" width="12.7109375" style="1" customWidth="1"/>
    <col min="527" max="768" width="10.28515625" style="1"/>
    <col min="769" max="769" width="4.28515625" style="1" customWidth="1"/>
    <col min="770" max="770" width="4.7109375" style="1" customWidth="1"/>
    <col min="771" max="771" width="2.28515625" style="1" customWidth="1"/>
    <col min="772" max="772" width="33.28515625" style="1" customWidth="1"/>
    <col min="773" max="782" width="12.7109375" style="1" customWidth="1"/>
    <col min="783" max="1024" width="10.28515625" style="1"/>
    <col min="1025" max="1025" width="4.28515625" style="1" customWidth="1"/>
    <col min="1026" max="1026" width="4.7109375" style="1" customWidth="1"/>
    <col min="1027" max="1027" width="2.28515625" style="1" customWidth="1"/>
    <col min="1028" max="1028" width="33.28515625" style="1" customWidth="1"/>
    <col min="1029" max="1038" width="12.7109375" style="1" customWidth="1"/>
    <col min="1039" max="1280" width="10.28515625" style="1"/>
    <col min="1281" max="1281" width="4.28515625" style="1" customWidth="1"/>
    <col min="1282" max="1282" width="4.7109375" style="1" customWidth="1"/>
    <col min="1283" max="1283" width="2.28515625" style="1" customWidth="1"/>
    <col min="1284" max="1284" width="33.28515625" style="1" customWidth="1"/>
    <col min="1285" max="1294" width="12.7109375" style="1" customWidth="1"/>
    <col min="1295" max="1536" width="10.28515625" style="1"/>
    <col min="1537" max="1537" width="4.28515625" style="1" customWidth="1"/>
    <col min="1538" max="1538" width="4.7109375" style="1" customWidth="1"/>
    <col min="1539" max="1539" width="2.28515625" style="1" customWidth="1"/>
    <col min="1540" max="1540" width="33.28515625" style="1" customWidth="1"/>
    <col min="1541" max="1550" width="12.7109375" style="1" customWidth="1"/>
    <col min="1551" max="1792" width="10.28515625" style="1"/>
    <col min="1793" max="1793" width="4.28515625" style="1" customWidth="1"/>
    <col min="1794" max="1794" width="4.7109375" style="1" customWidth="1"/>
    <col min="1795" max="1795" width="2.28515625" style="1" customWidth="1"/>
    <col min="1796" max="1796" width="33.28515625" style="1" customWidth="1"/>
    <col min="1797" max="1806" width="12.7109375" style="1" customWidth="1"/>
    <col min="1807" max="2048" width="10.28515625" style="1"/>
    <col min="2049" max="2049" width="4.28515625" style="1" customWidth="1"/>
    <col min="2050" max="2050" width="4.7109375" style="1" customWidth="1"/>
    <col min="2051" max="2051" width="2.28515625" style="1" customWidth="1"/>
    <col min="2052" max="2052" width="33.28515625" style="1" customWidth="1"/>
    <col min="2053" max="2062" width="12.7109375" style="1" customWidth="1"/>
    <col min="2063" max="2304" width="10.28515625" style="1"/>
    <col min="2305" max="2305" width="4.28515625" style="1" customWidth="1"/>
    <col min="2306" max="2306" width="4.7109375" style="1" customWidth="1"/>
    <col min="2307" max="2307" width="2.28515625" style="1" customWidth="1"/>
    <col min="2308" max="2308" width="33.28515625" style="1" customWidth="1"/>
    <col min="2309" max="2318" width="12.7109375" style="1" customWidth="1"/>
    <col min="2319" max="2560" width="10.28515625" style="1"/>
    <col min="2561" max="2561" width="4.28515625" style="1" customWidth="1"/>
    <col min="2562" max="2562" width="4.7109375" style="1" customWidth="1"/>
    <col min="2563" max="2563" width="2.28515625" style="1" customWidth="1"/>
    <col min="2564" max="2564" width="33.28515625" style="1" customWidth="1"/>
    <col min="2565" max="2574" width="12.7109375" style="1" customWidth="1"/>
    <col min="2575" max="2816" width="10.28515625" style="1"/>
    <col min="2817" max="2817" width="4.28515625" style="1" customWidth="1"/>
    <col min="2818" max="2818" width="4.7109375" style="1" customWidth="1"/>
    <col min="2819" max="2819" width="2.28515625" style="1" customWidth="1"/>
    <col min="2820" max="2820" width="33.28515625" style="1" customWidth="1"/>
    <col min="2821" max="2830" width="12.7109375" style="1" customWidth="1"/>
    <col min="2831" max="3072" width="10.28515625" style="1"/>
    <col min="3073" max="3073" width="4.28515625" style="1" customWidth="1"/>
    <col min="3074" max="3074" width="4.7109375" style="1" customWidth="1"/>
    <col min="3075" max="3075" width="2.28515625" style="1" customWidth="1"/>
    <col min="3076" max="3076" width="33.28515625" style="1" customWidth="1"/>
    <col min="3077" max="3086" width="12.7109375" style="1" customWidth="1"/>
    <col min="3087" max="3328" width="10.28515625" style="1"/>
    <col min="3329" max="3329" width="4.28515625" style="1" customWidth="1"/>
    <col min="3330" max="3330" width="4.7109375" style="1" customWidth="1"/>
    <col min="3331" max="3331" width="2.28515625" style="1" customWidth="1"/>
    <col min="3332" max="3332" width="33.28515625" style="1" customWidth="1"/>
    <col min="3333" max="3342" width="12.7109375" style="1" customWidth="1"/>
    <col min="3343" max="3584" width="10.28515625" style="1"/>
    <col min="3585" max="3585" width="4.28515625" style="1" customWidth="1"/>
    <col min="3586" max="3586" width="4.7109375" style="1" customWidth="1"/>
    <col min="3587" max="3587" width="2.28515625" style="1" customWidth="1"/>
    <col min="3588" max="3588" width="33.28515625" style="1" customWidth="1"/>
    <col min="3589" max="3598" width="12.7109375" style="1" customWidth="1"/>
    <col min="3599" max="3840" width="10.28515625" style="1"/>
    <col min="3841" max="3841" width="4.28515625" style="1" customWidth="1"/>
    <col min="3842" max="3842" width="4.7109375" style="1" customWidth="1"/>
    <col min="3843" max="3843" width="2.28515625" style="1" customWidth="1"/>
    <col min="3844" max="3844" width="33.28515625" style="1" customWidth="1"/>
    <col min="3845" max="3854" width="12.7109375" style="1" customWidth="1"/>
    <col min="3855" max="4096" width="10.28515625" style="1"/>
    <col min="4097" max="4097" width="4.28515625" style="1" customWidth="1"/>
    <col min="4098" max="4098" width="4.7109375" style="1" customWidth="1"/>
    <col min="4099" max="4099" width="2.28515625" style="1" customWidth="1"/>
    <col min="4100" max="4100" width="33.28515625" style="1" customWidth="1"/>
    <col min="4101" max="4110" width="12.7109375" style="1" customWidth="1"/>
    <col min="4111" max="4352" width="10.28515625" style="1"/>
    <col min="4353" max="4353" width="4.28515625" style="1" customWidth="1"/>
    <col min="4354" max="4354" width="4.7109375" style="1" customWidth="1"/>
    <col min="4355" max="4355" width="2.28515625" style="1" customWidth="1"/>
    <col min="4356" max="4356" width="33.28515625" style="1" customWidth="1"/>
    <col min="4357" max="4366" width="12.7109375" style="1" customWidth="1"/>
    <col min="4367" max="4608" width="10.28515625" style="1"/>
    <col min="4609" max="4609" width="4.28515625" style="1" customWidth="1"/>
    <col min="4610" max="4610" width="4.7109375" style="1" customWidth="1"/>
    <col min="4611" max="4611" width="2.28515625" style="1" customWidth="1"/>
    <col min="4612" max="4612" width="33.28515625" style="1" customWidth="1"/>
    <col min="4613" max="4622" width="12.7109375" style="1" customWidth="1"/>
    <col min="4623" max="4864" width="10.28515625" style="1"/>
    <col min="4865" max="4865" width="4.28515625" style="1" customWidth="1"/>
    <col min="4866" max="4866" width="4.7109375" style="1" customWidth="1"/>
    <col min="4867" max="4867" width="2.28515625" style="1" customWidth="1"/>
    <col min="4868" max="4868" width="33.28515625" style="1" customWidth="1"/>
    <col min="4869" max="4878" width="12.7109375" style="1" customWidth="1"/>
    <col min="4879" max="5120" width="10.28515625" style="1"/>
    <col min="5121" max="5121" width="4.28515625" style="1" customWidth="1"/>
    <col min="5122" max="5122" width="4.7109375" style="1" customWidth="1"/>
    <col min="5123" max="5123" width="2.28515625" style="1" customWidth="1"/>
    <col min="5124" max="5124" width="33.28515625" style="1" customWidth="1"/>
    <col min="5125" max="5134" width="12.7109375" style="1" customWidth="1"/>
    <col min="5135" max="5376" width="10.28515625" style="1"/>
    <col min="5377" max="5377" width="4.28515625" style="1" customWidth="1"/>
    <col min="5378" max="5378" width="4.7109375" style="1" customWidth="1"/>
    <col min="5379" max="5379" width="2.28515625" style="1" customWidth="1"/>
    <col min="5380" max="5380" width="33.28515625" style="1" customWidth="1"/>
    <col min="5381" max="5390" width="12.7109375" style="1" customWidth="1"/>
    <col min="5391" max="5632" width="10.28515625" style="1"/>
    <col min="5633" max="5633" width="4.28515625" style="1" customWidth="1"/>
    <col min="5634" max="5634" width="4.7109375" style="1" customWidth="1"/>
    <col min="5635" max="5635" width="2.28515625" style="1" customWidth="1"/>
    <col min="5636" max="5636" width="33.28515625" style="1" customWidth="1"/>
    <col min="5637" max="5646" width="12.7109375" style="1" customWidth="1"/>
    <col min="5647" max="5888" width="10.28515625" style="1"/>
    <col min="5889" max="5889" width="4.28515625" style="1" customWidth="1"/>
    <col min="5890" max="5890" width="4.7109375" style="1" customWidth="1"/>
    <col min="5891" max="5891" width="2.28515625" style="1" customWidth="1"/>
    <col min="5892" max="5892" width="33.28515625" style="1" customWidth="1"/>
    <col min="5893" max="5902" width="12.7109375" style="1" customWidth="1"/>
    <col min="5903" max="6144" width="10.28515625" style="1"/>
    <col min="6145" max="6145" width="4.28515625" style="1" customWidth="1"/>
    <col min="6146" max="6146" width="4.7109375" style="1" customWidth="1"/>
    <col min="6147" max="6147" width="2.28515625" style="1" customWidth="1"/>
    <col min="6148" max="6148" width="33.28515625" style="1" customWidth="1"/>
    <col min="6149" max="6158" width="12.7109375" style="1" customWidth="1"/>
    <col min="6159" max="6400" width="10.28515625" style="1"/>
    <col min="6401" max="6401" width="4.28515625" style="1" customWidth="1"/>
    <col min="6402" max="6402" width="4.7109375" style="1" customWidth="1"/>
    <col min="6403" max="6403" width="2.28515625" style="1" customWidth="1"/>
    <col min="6404" max="6404" width="33.28515625" style="1" customWidth="1"/>
    <col min="6405" max="6414" width="12.7109375" style="1" customWidth="1"/>
    <col min="6415" max="6656" width="10.28515625" style="1"/>
    <col min="6657" max="6657" width="4.28515625" style="1" customWidth="1"/>
    <col min="6658" max="6658" width="4.7109375" style="1" customWidth="1"/>
    <col min="6659" max="6659" width="2.28515625" style="1" customWidth="1"/>
    <col min="6660" max="6660" width="33.28515625" style="1" customWidth="1"/>
    <col min="6661" max="6670" width="12.7109375" style="1" customWidth="1"/>
    <col min="6671" max="6912" width="10.28515625" style="1"/>
    <col min="6913" max="6913" width="4.28515625" style="1" customWidth="1"/>
    <col min="6914" max="6914" width="4.7109375" style="1" customWidth="1"/>
    <col min="6915" max="6915" width="2.28515625" style="1" customWidth="1"/>
    <col min="6916" max="6916" width="33.28515625" style="1" customWidth="1"/>
    <col min="6917" max="6926" width="12.7109375" style="1" customWidth="1"/>
    <col min="6927" max="7168" width="10.28515625" style="1"/>
    <col min="7169" max="7169" width="4.28515625" style="1" customWidth="1"/>
    <col min="7170" max="7170" width="4.7109375" style="1" customWidth="1"/>
    <col min="7171" max="7171" width="2.28515625" style="1" customWidth="1"/>
    <col min="7172" max="7172" width="33.28515625" style="1" customWidth="1"/>
    <col min="7173" max="7182" width="12.7109375" style="1" customWidth="1"/>
    <col min="7183" max="7424" width="10.28515625" style="1"/>
    <col min="7425" max="7425" width="4.28515625" style="1" customWidth="1"/>
    <col min="7426" max="7426" width="4.7109375" style="1" customWidth="1"/>
    <col min="7427" max="7427" width="2.28515625" style="1" customWidth="1"/>
    <col min="7428" max="7428" width="33.28515625" style="1" customWidth="1"/>
    <col min="7429" max="7438" width="12.7109375" style="1" customWidth="1"/>
    <col min="7439" max="7680" width="10.28515625" style="1"/>
    <col min="7681" max="7681" width="4.28515625" style="1" customWidth="1"/>
    <col min="7682" max="7682" width="4.7109375" style="1" customWidth="1"/>
    <col min="7683" max="7683" width="2.28515625" style="1" customWidth="1"/>
    <col min="7684" max="7684" width="33.28515625" style="1" customWidth="1"/>
    <col min="7685" max="7694" width="12.7109375" style="1" customWidth="1"/>
    <col min="7695" max="7936" width="10.28515625" style="1"/>
    <col min="7937" max="7937" width="4.28515625" style="1" customWidth="1"/>
    <col min="7938" max="7938" width="4.7109375" style="1" customWidth="1"/>
    <col min="7939" max="7939" width="2.28515625" style="1" customWidth="1"/>
    <col min="7940" max="7940" width="33.28515625" style="1" customWidth="1"/>
    <col min="7941" max="7950" width="12.7109375" style="1" customWidth="1"/>
    <col min="7951" max="8192" width="10.28515625" style="1"/>
    <col min="8193" max="8193" width="4.28515625" style="1" customWidth="1"/>
    <col min="8194" max="8194" width="4.7109375" style="1" customWidth="1"/>
    <col min="8195" max="8195" width="2.28515625" style="1" customWidth="1"/>
    <col min="8196" max="8196" width="33.28515625" style="1" customWidth="1"/>
    <col min="8197" max="8206" width="12.7109375" style="1" customWidth="1"/>
    <col min="8207" max="8448" width="10.28515625" style="1"/>
    <col min="8449" max="8449" width="4.28515625" style="1" customWidth="1"/>
    <col min="8450" max="8450" width="4.7109375" style="1" customWidth="1"/>
    <col min="8451" max="8451" width="2.28515625" style="1" customWidth="1"/>
    <col min="8452" max="8452" width="33.28515625" style="1" customWidth="1"/>
    <col min="8453" max="8462" width="12.7109375" style="1" customWidth="1"/>
    <col min="8463" max="8704" width="10.28515625" style="1"/>
    <col min="8705" max="8705" width="4.28515625" style="1" customWidth="1"/>
    <col min="8706" max="8706" width="4.7109375" style="1" customWidth="1"/>
    <col min="8707" max="8707" width="2.28515625" style="1" customWidth="1"/>
    <col min="8708" max="8708" width="33.28515625" style="1" customWidth="1"/>
    <col min="8709" max="8718" width="12.7109375" style="1" customWidth="1"/>
    <col min="8719" max="8960" width="10.28515625" style="1"/>
    <col min="8961" max="8961" width="4.28515625" style="1" customWidth="1"/>
    <col min="8962" max="8962" width="4.7109375" style="1" customWidth="1"/>
    <col min="8963" max="8963" width="2.28515625" style="1" customWidth="1"/>
    <col min="8964" max="8964" width="33.28515625" style="1" customWidth="1"/>
    <col min="8965" max="8974" width="12.7109375" style="1" customWidth="1"/>
    <col min="8975" max="9216" width="10.28515625" style="1"/>
    <col min="9217" max="9217" width="4.28515625" style="1" customWidth="1"/>
    <col min="9218" max="9218" width="4.7109375" style="1" customWidth="1"/>
    <col min="9219" max="9219" width="2.28515625" style="1" customWidth="1"/>
    <col min="9220" max="9220" width="33.28515625" style="1" customWidth="1"/>
    <col min="9221" max="9230" width="12.7109375" style="1" customWidth="1"/>
    <col min="9231" max="9472" width="10.28515625" style="1"/>
    <col min="9473" max="9473" width="4.28515625" style="1" customWidth="1"/>
    <col min="9474" max="9474" width="4.7109375" style="1" customWidth="1"/>
    <col min="9475" max="9475" width="2.28515625" style="1" customWidth="1"/>
    <col min="9476" max="9476" width="33.28515625" style="1" customWidth="1"/>
    <col min="9477" max="9486" width="12.7109375" style="1" customWidth="1"/>
    <col min="9487" max="9728" width="10.28515625" style="1"/>
    <col min="9729" max="9729" width="4.28515625" style="1" customWidth="1"/>
    <col min="9730" max="9730" width="4.7109375" style="1" customWidth="1"/>
    <col min="9731" max="9731" width="2.28515625" style="1" customWidth="1"/>
    <col min="9732" max="9732" width="33.28515625" style="1" customWidth="1"/>
    <col min="9733" max="9742" width="12.7109375" style="1" customWidth="1"/>
    <col min="9743" max="9984" width="10.28515625" style="1"/>
    <col min="9985" max="9985" width="4.28515625" style="1" customWidth="1"/>
    <col min="9986" max="9986" width="4.7109375" style="1" customWidth="1"/>
    <col min="9987" max="9987" width="2.28515625" style="1" customWidth="1"/>
    <col min="9988" max="9988" width="33.28515625" style="1" customWidth="1"/>
    <col min="9989" max="9998" width="12.7109375" style="1" customWidth="1"/>
    <col min="9999" max="10240" width="10.28515625" style="1"/>
    <col min="10241" max="10241" width="4.28515625" style="1" customWidth="1"/>
    <col min="10242" max="10242" width="4.7109375" style="1" customWidth="1"/>
    <col min="10243" max="10243" width="2.28515625" style="1" customWidth="1"/>
    <col min="10244" max="10244" width="33.28515625" style="1" customWidth="1"/>
    <col min="10245" max="10254" width="12.7109375" style="1" customWidth="1"/>
    <col min="10255" max="10496" width="10.28515625" style="1"/>
    <col min="10497" max="10497" width="4.28515625" style="1" customWidth="1"/>
    <col min="10498" max="10498" width="4.7109375" style="1" customWidth="1"/>
    <col min="10499" max="10499" width="2.28515625" style="1" customWidth="1"/>
    <col min="10500" max="10500" width="33.28515625" style="1" customWidth="1"/>
    <col min="10501" max="10510" width="12.7109375" style="1" customWidth="1"/>
    <col min="10511" max="10752" width="10.28515625" style="1"/>
    <col min="10753" max="10753" width="4.28515625" style="1" customWidth="1"/>
    <col min="10754" max="10754" width="4.7109375" style="1" customWidth="1"/>
    <col min="10755" max="10755" width="2.28515625" style="1" customWidth="1"/>
    <col min="10756" max="10756" width="33.28515625" style="1" customWidth="1"/>
    <col min="10757" max="10766" width="12.7109375" style="1" customWidth="1"/>
    <col min="10767" max="11008" width="10.28515625" style="1"/>
    <col min="11009" max="11009" width="4.28515625" style="1" customWidth="1"/>
    <col min="11010" max="11010" width="4.7109375" style="1" customWidth="1"/>
    <col min="11011" max="11011" width="2.28515625" style="1" customWidth="1"/>
    <col min="11012" max="11012" width="33.28515625" style="1" customWidth="1"/>
    <col min="11013" max="11022" width="12.7109375" style="1" customWidth="1"/>
    <col min="11023" max="11264" width="10.28515625" style="1"/>
    <col min="11265" max="11265" width="4.28515625" style="1" customWidth="1"/>
    <col min="11266" max="11266" width="4.7109375" style="1" customWidth="1"/>
    <col min="11267" max="11267" width="2.28515625" style="1" customWidth="1"/>
    <col min="11268" max="11268" width="33.28515625" style="1" customWidth="1"/>
    <col min="11269" max="11278" width="12.7109375" style="1" customWidth="1"/>
    <col min="11279" max="11520" width="10.28515625" style="1"/>
    <col min="11521" max="11521" width="4.28515625" style="1" customWidth="1"/>
    <col min="11522" max="11522" width="4.7109375" style="1" customWidth="1"/>
    <col min="11523" max="11523" width="2.28515625" style="1" customWidth="1"/>
    <col min="11524" max="11524" width="33.28515625" style="1" customWidth="1"/>
    <col min="11525" max="11534" width="12.7109375" style="1" customWidth="1"/>
    <col min="11535" max="11776" width="10.28515625" style="1"/>
    <col min="11777" max="11777" width="4.28515625" style="1" customWidth="1"/>
    <col min="11778" max="11778" width="4.7109375" style="1" customWidth="1"/>
    <col min="11779" max="11779" width="2.28515625" style="1" customWidth="1"/>
    <col min="11780" max="11780" width="33.28515625" style="1" customWidth="1"/>
    <col min="11781" max="11790" width="12.7109375" style="1" customWidth="1"/>
    <col min="11791" max="12032" width="10.28515625" style="1"/>
    <col min="12033" max="12033" width="4.28515625" style="1" customWidth="1"/>
    <col min="12034" max="12034" width="4.7109375" style="1" customWidth="1"/>
    <col min="12035" max="12035" width="2.28515625" style="1" customWidth="1"/>
    <col min="12036" max="12036" width="33.28515625" style="1" customWidth="1"/>
    <col min="12037" max="12046" width="12.7109375" style="1" customWidth="1"/>
    <col min="12047" max="12288" width="10.28515625" style="1"/>
    <col min="12289" max="12289" width="4.28515625" style="1" customWidth="1"/>
    <col min="12290" max="12290" width="4.7109375" style="1" customWidth="1"/>
    <col min="12291" max="12291" width="2.28515625" style="1" customWidth="1"/>
    <col min="12292" max="12292" width="33.28515625" style="1" customWidth="1"/>
    <col min="12293" max="12302" width="12.7109375" style="1" customWidth="1"/>
    <col min="12303" max="12544" width="10.28515625" style="1"/>
    <col min="12545" max="12545" width="4.28515625" style="1" customWidth="1"/>
    <col min="12546" max="12546" width="4.7109375" style="1" customWidth="1"/>
    <col min="12547" max="12547" width="2.28515625" style="1" customWidth="1"/>
    <col min="12548" max="12548" width="33.28515625" style="1" customWidth="1"/>
    <col min="12549" max="12558" width="12.7109375" style="1" customWidth="1"/>
    <col min="12559" max="12800" width="10.28515625" style="1"/>
    <col min="12801" max="12801" width="4.28515625" style="1" customWidth="1"/>
    <col min="12802" max="12802" width="4.7109375" style="1" customWidth="1"/>
    <col min="12803" max="12803" width="2.28515625" style="1" customWidth="1"/>
    <col min="12804" max="12804" width="33.28515625" style="1" customWidth="1"/>
    <col min="12805" max="12814" width="12.7109375" style="1" customWidth="1"/>
    <col min="12815" max="13056" width="10.28515625" style="1"/>
    <col min="13057" max="13057" width="4.28515625" style="1" customWidth="1"/>
    <col min="13058" max="13058" width="4.7109375" style="1" customWidth="1"/>
    <col min="13059" max="13059" width="2.28515625" style="1" customWidth="1"/>
    <col min="13060" max="13060" width="33.28515625" style="1" customWidth="1"/>
    <col min="13061" max="13070" width="12.7109375" style="1" customWidth="1"/>
    <col min="13071" max="13312" width="10.28515625" style="1"/>
    <col min="13313" max="13313" width="4.28515625" style="1" customWidth="1"/>
    <col min="13314" max="13314" width="4.7109375" style="1" customWidth="1"/>
    <col min="13315" max="13315" width="2.28515625" style="1" customWidth="1"/>
    <col min="13316" max="13316" width="33.28515625" style="1" customWidth="1"/>
    <col min="13317" max="13326" width="12.7109375" style="1" customWidth="1"/>
    <col min="13327" max="13568" width="10.28515625" style="1"/>
    <col min="13569" max="13569" width="4.28515625" style="1" customWidth="1"/>
    <col min="13570" max="13570" width="4.7109375" style="1" customWidth="1"/>
    <col min="13571" max="13571" width="2.28515625" style="1" customWidth="1"/>
    <col min="13572" max="13572" width="33.28515625" style="1" customWidth="1"/>
    <col min="13573" max="13582" width="12.7109375" style="1" customWidth="1"/>
    <col min="13583" max="13824" width="10.28515625" style="1"/>
    <col min="13825" max="13825" width="4.28515625" style="1" customWidth="1"/>
    <col min="13826" max="13826" width="4.7109375" style="1" customWidth="1"/>
    <col min="13827" max="13827" width="2.28515625" style="1" customWidth="1"/>
    <col min="13828" max="13828" width="33.28515625" style="1" customWidth="1"/>
    <col min="13829" max="13838" width="12.7109375" style="1" customWidth="1"/>
    <col min="13839" max="14080" width="10.28515625" style="1"/>
    <col min="14081" max="14081" width="4.28515625" style="1" customWidth="1"/>
    <col min="14082" max="14082" width="4.7109375" style="1" customWidth="1"/>
    <col min="14083" max="14083" width="2.28515625" style="1" customWidth="1"/>
    <col min="14084" max="14084" width="33.28515625" style="1" customWidth="1"/>
    <col min="14085" max="14094" width="12.7109375" style="1" customWidth="1"/>
    <col min="14095" max="14336" width="10.28515625" style="1"/>
    <col min="14337" max="14337" width="4.28515625" style="1" customWidth="1"/>
    <col min="14338" max="14338" width="4.7109375" style="1" customWidth="1"/>
    <col min="14339" max="14339" width="2.28515625" style="1" customWidth="1"/>
    <col min="14340" max="14340" width="33.28515625" style="1" customWidth="1"/>
    <col min="14341" max="14350" width="12.7109375" style="1" customWidth="1"/>
    <col min="14351" max="14592" width="10.28515625" style="1"/>
    <col min="14593" max="14593" width="4.28515625" style="1" customWidth="1"/>
    <col min="14594" max="14594" width="4.7109375" style="1" customWidth="1"/>
    <col min="14595" max="14595" width="2.28515625" style="1" customWidth="1"/>
    <col min="14596" max="14596" width="33.28515625" style="1" customWidth="1"/>
    <col min="14597" max="14606" width="12.7109375" style="1" customWidth="1"/>
    <col min="14607" max="14848" width="10.28515625" style="1"/>
    <col min="14849" max="14849" width="4.28515625" style="1" customWidth="1"/>
    <col min="14850" max="14850" width="4.7109375" style="1" customWidth="1"/>
    <col min="14851" max="14851" width="2.28515625" style="1" customWidth="1"/>
    <col min="14852" max="14852" width="33.28515625" style="1" customWidth="1"/>
    <col min="14853" max="14862" width="12.7109375" style="1" customWidth="1"/>
    <col min="14863" max="15104" width="10.28515625" style="1"/>
    <col min="15105" max="15105" width="4.28515625" style="1" customWidth="1"/>
    <col min="15106" max="15106" width="4.7109375" style="1" customWidth="1"/>
    <col min="15107" max="15107" width="2.28515625" style="1" customWidth="1"/>
    <col min="15108" max="15108" width="33.28515625" style="1" customWidth="1"/>
    <col min="15109" max="15118" width="12.7109375" style="1" customWidth="1"/>
    <col min="15119" max="15360" width="10.28515625" style="1"/>
    <col min="15361" max="15361" width="4.28515625" style="1" customWidth="1"/>
    <col min="15362" max="15362" width="4.7109375" style="1" customWidth="1"/>
    <col min="15363" max="15363" width="2.28515625" style="1" customWidth="1"/>
    <col min="15364" max="15364" width="33.28515625" style="1" customWidth="1"/>
    <col min="15365" max="15374" width="12.7109375" style="1" customWidth="1"/>
    <col min="15375" max="15616" width="10.28515625" style="1"/>
    <col min="15617" max="15617" width="4.28515625" style="1" customWidth="1"/>
    <col min="15618" max="15618" width="4.7109375" style="1" customWidth="1"/>
    <col min="15619" max="15619" width="2.28515625" style="1" customWidth="1"/>
    <col min="15620" max="15620" width="33.28515625" style="1" customWidth="1"/>
    <col min="15621" max="15630" width="12.7109375" style="1" customWidth="1"/>
    <col min="15631" max="15872" width="10.28515625" style="1"/>
    <col min="15873" max="15873" width="4.28515625" style="1" customWidth="1"/>
    <col min="15874" max="15874" width="4.7109375" style="1" customWidth="1"/>
    <col min="15875" max="15875" width="2.28515625" style="1" customWidth="1"/>
    <col min="15876" max="15876" width="33.28515625" style="1" customWidth="1"/>
    <col min="15877" max="15886" width="12.7109375" style="1" customWidth="1"/>
    <col min="15887" max="16128" width="10.28515625" style="1"/>
    <col min="16129" max="16129" width="4.28515625" style="1" customWidth="1"/>
    <col min="16130" max="16130" width="4.7109375" style="1" customWidth="1"/>
    <col min="16131" max="16131" width="2.28515625" style="1" customWidth="1"/>
    <col min="16132" max="16132" width="33.28515625" style="1" customWidth="1"/>
    <col min="16133" max="16142" width="12.7109375" style="1" customWidth="1"/>
    <col min="16143" max="16384" width="10.28515625" style="1"/>
  </cols>
  <sheetData>
    <row r="2" spans="1:17" ht="23.25" customHeight="1">
      <c r="J2" s="2"/>
      <c r="K2" s="2"/>
      <c r="L2" s="2"/>
      <c r="M2" s="2"/>
      <c r="N2" s="2"/>
    </row>
    <row r="3" spans="1:17" ht="23.25" customHeight="1">
      <c r="A3" s="3"/>
      <c r="B3" s="4">
        <v>1</v>
      </c>
      <c r="C3" s="3"/>
      <c r="D3" s="5" t="s">
        <v>0</v>
      </c>
      <c r="E3" s="5"/>
      <c r="F3" s="5"/>
      <c r="G3" s="5"/>
      <c r="H3" s="5"/>
      <c r="I3" s="6"/>
      <c r="J3" s="6"/>
      <c r="K3" s="7"/>
      <c r="L3" s="7"/>
      <c r="M3" s="7"/>
      <c r="N3" s="7"/>
      <c r="O3" s="3"/>
      <c r="P3" s="3"/>
      <c r="Q3" s="3"/>
    </row>
    <row r="4" spans="1:17" ht="8.25" customHeight="1">
      <c r="A4" s="3"/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  <c r="O4" s="3"/>
      <c r="P4" s="3"/>
      <c r="Q4" s="3"/>
    </row>
    <row r="5" spans="1:17" s="13" customFormat="1" ht="18.75" customHeight="1">
      <c r="A5" s="9"/>
      <c r="B5" s="9"/>
      <c r="C5" s="9"/>
      <c r="D5" s="10" t="s">
        <v>1</v>
      </c>
      <c r="E5" s="11"/>
      <c r="F5" s="11"/>
      <c r="G5" s="11"/>
      <c r="H5" s="11"/>
      <c r="I5" s="12"/>
      <c r="J5" s="12"/>
      <c r="K5" s="12"/>
      <c r="L5" s="12"/>
      <c r="M5" s="12"/>
      <c r="N5" s="12"/>
      <c r="O5" s="9"/>
      <c r="P5" s="9"/>
      <c r="Q5" s="9"/>
    </row>
    <row r="6" spans="1:17" ht="18" customHeight="1">
      <c r="A6" s="3"/>
      <c r="B6" s="3"/>
      <c r="C6" s="14"/>
      <c r="D6" s="15"/>
      <c r="E6" s="16">
        <v>2017</v>
      </c>
      <c r="F6" s="16">
        <f>E6+1</f>
        <v>2018</v>
      </c>
      <c r="G6" s="16">
        <f>F6+1</f>
        <v>2019</v>
      </c>
      <c r="H6" s="16">
        <f>G6+1</f>
        <v>2020</v>
      </c>
      <c r="I6" s="17"/>
      <c r="J6" s="17"/>
      <c r="K6" s="17"/>
      <c r="L6" s="17"/>
      <c r="M6" s="17"/>
      <c r="N6" s="17"/>
      <c r="O6" s="3"/>
      <c r="P6" s="3"/>
      <c r="Q6" s="3"/>
    </row>
    <row r="7" spans="1:17" ht="18" customHeight="1">
      <c r="A7" s="3"/>
      <c r="B7" s="3"/>
      <c r="C7" s="3"/>
      <c r="D7" s="18" t="s">
        <v>2</v>
      </c>
      <c r="E7" s="18">
        <v>5412.4489999999996</v>
      </c>
      <c r="F7" s="18">
        <v>5747.2690000000002</v>
      </c>
      <c r="G7" s="18">
        <v>6192.085</v>
      </c>
      <c r="H7" s="18">
        <v>6683.7340000000004</v>
      </c>
      <c r="I7" s="19"/>
      <c r="J7" s="19"/>
      <c r="K7" s="18"/>
      <c r="L7" s="18"/>
      <c r="M7" s="18"/>
      <c r="N7" s="18"/>
      <c r="O7" s="3"/>
      <c r="P7" s="3"/>
      <c r="Q7" s="3"/>
    </row>
    <row r="8" spans="1:17" ht="18" customHeight="1">
      <c r="A8" s="3"/>
      <c r="B8" s="3"/>
      <c r="C8" s="3"/>
      <c r="D8" s="20" t="s">
        <v>3</v>
      </c>
      <c r="E8" s="21">
        <v>932.89400000000001</v>
      </c>
      <c r="F8" s="21">
        <v>1056.0650000000001</v>
      </c>
      <c r="G8" s="21">
        <v>1183.461</v>
      </c>
      <c r="H8" s="21">
        <v>1336.259</v>
      </c>
      <c r="I8" s="22"/>
      <c r="J8" s="22"/>
      <c r="K8" s="21"/>
      <c r="L8" s="21"/>
      <c r="M8" s="21"/>
      <c r="N8" s="21"/>
      <c r="O8" s="3"/>
      <c r="P8" s="3"/>
      <c r="Q8" s="3"/>
    </row>
    <row r="9" spans="1:17" ht="18" customHeight="1">
      <c r="A9" s="3"/>
      <c r="B9" s="3"/>
      <c r="C9" s="3"/>
      <c r="D9" s="20" t="s">
        <v>4</v>
      </c>
      <c r="E9" s="21">
        <v>-261.21032000000002</v>
      </c>
      <c r="F9" s="21">
        <v>-295.69820000000004</v>
      </c>
      <c r="G9" s="21">
        <v>-331.36908000000005</v>
      </c>
      <c r="H9" s="21">
        <v>-374.15252000000004</v>
      </c>
      <c r="I9" s="22"/>
      <c r="J9" s="22"/>
      <c r="K9" s="21"/>
      <c r="L9" s="21"/>
      <c r="M9" s="21"/>
      <c r="N9" s="21"/>
      <c r="O9" s="3"/>
      <c r="P9" s="3"/>
      <c r="Q9" s="3"/>
    </row>
    <row r="10" spans="1:17" ht="18" customHeight="1">
      <c r="A10" s="3"/>
      <c r="B10" s="3"/>
      <c r="C10" s="3"/>
      <c r="D10" s="20" t="s">
        <v>5</v>
      </c>
      <c r="E10" s="21">
        <v>263.5630000000001</v>
      </c>
      <c r="F10" s="21">
        <v>281.29299999999989</v>
      </c>
      <c r="G10" s="21">
        <v>304.21900000000005</v>
      </c>
      <c r="H10" s="21">
        <v>329.38999999999987</v>
      </c>
      <c r="I10" s="22"/>
      <c r="J10" s="22"/>
      <c r="K10" s="21"/>
      <c r="L10" s="21"/>
      <c r="M10" s="21"/>
      <c r="N10" s="21"/>
      <c r="O10" s="3"/>
      <c r="P10" s="3"/>
      <c r="Q10" s="3"/>
    </row>
    <row r="11" spans="1:17" ht="18" customHeight="1">
      <c r="A11" s="23"/>
      <c r="B11" s="23"/>
      <c r="C11" s="23"/>
      <c r="D11" s="24" t="s">
        <v>6</v>
      </c>
      <c r="E11" s="21">
        <v>-489.4</v>
      </c>
      <c r="F11" s="21">
        <v>-432.50099999999998</v>
      </c>
      <c r="G11" s="21">
        <v>-441.24099999999999</v>
      </c>
      <c r="H11" s="21">
        <v>-434.05</v>
      </c>
      <c r="I11" s="22"/>
      <c r="J11" s="22"/>
      <c r="K11" s="21"/>
      <c r="L11" s="21"/>
      <c r="M11" s="21"/>
      <c r="N11" s="21"/>
      <c r="O11" s="3"/>
      <c r="P11" s="3"/>
      <c r="Q11" s="3"/>
    </row>
    <row r="12" spans="1:17" ht="18" customHeight="1">
      <c r="A12" s="23"/>
      <c r="B12" s="23"/>
      <c r="C12" s="23"/>
      <c r="D12" s="24" t="s">
        <v>7</v>
      </c>
      <c r="E12" s="21">
        <v>298.6497916481793</v>
      </c>
      <c r="F12" s="21">
        <v>-422.80701485319639</v>
      </c>
      <c r="G12" s="21">
        <v>-76.015600985179447</v>
      </c>
      <c r="H12" s="21">
        <v>-87.246175809803333</v>
      </c>
      <c r="I12" s="21"/>
      <c r="J12" s="21"/>
      <c r="K12" s="21"/>
      <c r="L12" s="21"/>
      <c r="M12" s="21"/>
      <c r="N12" s="21"/>
      <c r="O12" s="3"/>
      <c r="P12" s="3"/>
      <c r="Q12" s="3"/>
    </row>
    <row r="13" spans="1:17" ht="18" customHeight="1">
      <c r="A13" s="23"/>
      <c r="B13" s="23"/>
      <c r="C13" s="23"/>
      <c r="D13" s="25" t="s">
        <v>8</v>
      </c>
      <c r="E13" s="21">
        <f>SUM(E8:E12)</f>
        <v>744.49647164817941</v>
      </c>
      <c r="F13" s="21">
        <f>SUM(F8:F12)</f>
        <v>186.35178514680354</v>
      </c>
      <c r="G13" s="21">
        <f>SUM(G8:G12)</f>
        <v>639.05431901482052</v>
      </c>
      <c r="H13" s="21">
        <f>SUM(H8:H12)</f>
        <v>770.20030419019645</v>
      </c>
      <c r="I13" s="21"/>
      <c r="J13" s="21"/>
      <c r="K13" s="21"/>
      <c r="L13" s="21"/>
      <c r="M13" s="21"/>
      <c r="N13" s="21"/>
      <c r="O13" s="3"/>
      <c r="P13" s="3"/>
      <c r="Q13" s="3"/>
    </row>
    <row r="14" spans="1:17" ht="8.25" customHeight="1">
      <c r="A14" s="23"/>
      <c r="B14" s="23"/>
      <c r="C14" s="23"/>
      <c r="D14" s="24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3"/>
      <c r="P14" s="3"/>
      <c r="Q14" s="3"/>
    </row>
    <row r="15" spans="1:17" ht="18" customHeight="1">
      <c r="A15" s="23"/>
      <c r="B15" s="23"/>
      <c r="C15" s="23"/>
      <c r="D15" s="10" t="s">
        <v>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3"/>
      <c r="P15" s="3"/>
      <c r="Q15" s="3"/>
    </row>
    <row r="16" spans="1:17" ht="18" customHeight="1">
      <c r="A16" s="23"/>
      <c r="B16" s="23"/>
      <c r="C16" s="23"/>
      <c r="D16" s="24" t="s">
        <v>10</v>
      </c>
      <c r="E16" s="26">
        <v>2.1950000000000001E-2</v>
      </c>
      <c r="F16" s="21"/>
      <c r="G16" s="21"/>
      <c r="H16" s="21"/>
      <c r="I16" s="21"/>
      <c r="J16" s="21"/>
      <c r="K16" s="21"/>
      <c r="L16" s="21"/>
      <c r="M16" s="21"/>
      <c r="N16" s="21"/>
      <c r="O16" s="3"/>
      <c r="P16" s="3"/>
      <c r="Q16" s="3"/>
    </row>
    <row r="17" spans="1:17" ht="18" customHeight="1">
      <c r="A17" s="23"/>
      <c r="B17" s="23"/>
      <c r="C17" s="23"/>
      <c r="D17" s="24" t="s">
        <v>11</v>
      </c>
      <c r="E17" s="26">
        <v>0.06</v>
      </c>
      <c r="F17" s="21"/>
      <c r="G17" s="21"/>
      <c r="H17" s="21"/>
      <c r="I17" s="21"/>
      <c r="J17" s="21"/>
      <c r="K17" s="21"/>
      <c r="L17" s="21"/>
      <c r="M17" s="21"/>
      <c r="N17" s="21"/>
      <c r="O17" s="3"/>
      <c r="P17" s="3"/>
      <c r="Q17" s="3"/>
    </row>
    <row r="18" spans="1:17" ht="18" customHeight="1">
      <c r="A18" s="23"/>
      <c r="B18" s="23"/>
      <c r="C18" s="23"/>
      <c r="D18" s="24" t="s">
        <v>12</v>
      </c>
      <c r="E18" s="27">
        <v>1.1101591379912374</v>
      </c>
      <c r="F18" s="21"/>
      <c r="G18" s="21"/>
      <c r="H18" s="21"/>
      <c r="I18" s="21"/>
      <c r="J18" s="21"/>
      <c r="K18" s="21"/>
      <c r="L18" s="21"/>
      <c r="M18" s="21"/>
      <c r="N18" s="21"/>
      <c r="O18" s="3"/>
      <c r="P18" s="3"/>
      <c r="Q18" s="3"/>
    </row>
    <row r="19" spans="1:17" ht="18" customHeight="1">
      <c r="A19" s="23"/>
      <c r="B19" s="23"/>
      <c r="C19" s="23"/>
      <c r="D19" s="24" t="s">
        <v>13</v>
      </c>
      <c r="E19" s="26">
        <f>E16+E17*E18</f>
        <v>8.8559548279474237E-2</v>
      </c>
      <c r="F19" s="21"/>
      <c r="G19" s="21"/>
      <c r="H19" s="21"/>
      <c r="I19" s="21"/>
      <c r="J19" s="21"/>
      <c r="K19" s="21"/>
      <c r="L19" s="21"/>
      <c r="M19" s="21"/>
      <c r="N19" s="21"/>
      <c r="O19" s="3"/>
      <c r="P19" s="3"/>
      <c r="Q19" s="3"/>
    </row>
    <row r="20" spans="1:17" ht="8.25" customHeight="1">
      <c r="A20" s="23"/>
      <c r="B20" s="23"/>
      <c r="C20" s="23"/>
      <c r="D20" s="24"/>
      <c r="E20" s="26"/>
      <c r="F20" s="21"/>
      <c r="G20" s="21"/>
      <c r="H20" s="21"/>
      <c r="I20" s="21"/>
      <c r="J20" s="21"/>
      <c r="K20" s="21"/>
      <c r="L20" s="21"/>
      <c r="M20" s="21"/>
      <c r="N20" s="21"/>
      <c r="O20" s="3"/>
      <c r="P20" s="3"/>
      <c r="Q20" s="3"/>
    </row>
    <row r="21" spans="1:17" ht="18" customHeight="1">
      <c r="A21" s="23"/>
      <c r="B21" s="23"/>
      <c r="C21" s="23"/>
      <c r="D21" s="10" t="s">
        <v>14</v>
      </c>
      <c r="E21" s="26"/>
      <c r="F21" s="21"/>
      <c r="G21" s="21"/>
      <c r="H21" s="21"/>
      <c r="I21" s="21"/>
      <c r="J21" s="21"/>
      <c r="K21" s="21"/>
      <c r="L21" s="21"/>
      <c r="M21" s="21"/>
      <c r="N21" s="21"/>
      <c r="O21" s="3"/>
      <c r="P21" s="3"/>
      <c r="Q21" s="3"/>
    </row>
    <row r="22" spans="1:17" ht="18" customHeight="1">
      <c r="A22" s="23"/>
      <c r="B22" s="23"/>
      <c r="C22" s="23"/>
      <c r="D22" s="24" t="s">
        <v>15</v>
      </c>
      <c r="E22" s="28">
        <v>1.4999999999999999E-2</v>
      </c>
      <c r="F22" s="21"/>
      <c r="G22" s="21"/>
      <c r="H22" s="21"/>
      <c r="I22" s="21"/>
      <c r="J22" s="21"/>
      <c r="K22" s="21"/>
      <c r="L22" s="21"/>
      <c r="M22" s="21"/>
      <c r="N22" s="21"/>
      <c r="O22" s="3"/>
      <c r="P22" s="3"/>
      <c r="Q22" s="3"/>
    </row>
    <row r="23" spans="1:17" ht="18" customHeight="1">
      <c r="A23" s="23"/>
      <c r="B23" s="23"/>
      <c r="C23" s="23"/>
      <c r="D23" s="24" t="s">
        <v>16</v>
      </c>
      <c r="E23" s="21">
        <f>H13*(1+E22)</f>
        <v>781.75330875304928</v>
      </c>
      <c r="F23" s="21"/>
      <c r="G23" s="21"/>
      <c r="H23" s="21"/>
      <c r="I23" s="21"/>
      <c r="J23" s="21"/>
      <c r="K23" s="21"/>
      <c r="L23" s="21"/>
      <c r="M23" s="21"/>
      <c r="N23" s="21"/>
      <c r="O23" s="3"/>
      <c r="P23" s="3"/>
      <c r="Q23" s="3"/>
    </row>
    <row r="24" spans="1:17" ht="8.25" customHeight="1">
      <c r="A24" s="23"/>
      <c r="B24" s="23"/>
      <c r="C24" s="23"/>
      <c r="D24" s="24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3"/>
      <c r="P24" s="3"/>
      <c r="Q24" s="3"/>
    </row>
    <row r="25" spans="1:17" ht="18" customHeight="1">
      <c r="A25" s="23"/>
      <c r="B25" s="23"/>
      <c r="C25" s="23"/>
      <c r="D25" s="10" t="s">
        <v>17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3"/>
      <c r="P25" s="3"/>
      <c r="Q25" s="3"/>
    </row>
    <row r="26" spans="1:17" ht="18" customHeight="1">
      <c r="A26" s="23"/>
      <c r="B26" s="23"/>
      <c r="C26" s="23"/>
      <c r="D26" s="24" t="s">
        <v>18</v>
      </c>
      <c r="E26" s="21">
        <f>E23/(E19-E22)</f>
        <v>10627.489252420906</v>
      </c>
      <c r="F26" s="21"/>
      <c r="G26" s="21"/>
      <c r="H26" s="21"/>
      <c r="I26" s="21"/>
      <c r="J26" s="21"/>
      <c r="K26" s="21"/>
      <c r="L26" s="21"/>
      <c r="M26" s="21"/>
      <c r="N26" s="21"/>
      <c r="O26" s="3"/>
      <c r="P26" s="3"/>
      <c r="Q26" s="3"/>
    </row>
    <row r="27" spans="1:17" ht="30" customHeight="1">
      <c r="A27" s="23"/>
      <c r="B27" s="23"/>
      <c r="C27" s="23"/>
      <c r="D27" s="25" t="s">
        <v>19</v>
      </c>
      <c r="E27" s="21">
        <f>NPV(E19,E13:H13)</f>
        <v>1885.1438962252344</v>
      </c>
      <c r="F27" s="21"/>
      <c r="G27" s="21"/>
      <c r="H27" s="21"/>
      <c r="I27" s="21"/>
      <c r="J27" s="21"/>
      <c r="K27" s="21"/>
      <c r="L27" s="21"/>
      <c r="M27" s="21"/>
      <c r="N27" s="21"/>
      <c r="O27" s="3"/>
      <c r="P27" s="3"/>
      <c r="Q27" s="3"/>
    </row>
    <row r="28" spans="1:17" ht="18" customHeight="1">
      <c r="A28" s="23"/>
      <c r="B28" s="23"/>
      <c r="C28" s="23"/>
      <c r="D28" s="25" t="s">
        <v>20</v>
      </c>
      <c r="E28" s="21">
        <f>+E26+E27</f>
        <v>12512.63314864614</v>
      </c>
      <c r="F28" s="21"/>
      <c r="G28" s="21"/>
      <c r="H28" s="21"/>
      <c r="I28" s="21"/>
      <c r="J28" s="21"/>
      <c r="K28" s="21"/>
      <c r="L28" s="21"/>
      <c r="M28" s="21"/>
      <c r="N28" s="21"/>
      <c r="O28" s="3"/>
      <c r="P28" s="3"/>
      <c r="Q28" s="3"/>
    </row>
    <row r="29" spans="1:17" ht="18" customHeight="1">
      <c r="A29" s="23"/>
      <c r="B29" s="23"/>
      <c r="C29" s="23"/>
      <c r="D29" s="25" t="s">
        <v>21</v>
      </c>
      <c r="E29" s="21">
        <v>-4131.2315417790733</v>
      </c>
      <c r="F29" s="21"/>
      <c r="G29" s="21"/>
      <c r="H29" s="21"/>
      <c r="I29" s="21"/>
      <c r="J29" s="21"/>
      <c r="K29" s="21"/>
      <c r="L29" s="21"/>
      <c r="M29" s="21"/>
      <c r="N29" s="21"/>
      <c r="O29" s="3"/>
      <c r="P29" s="3"/>
      <c r="Q29" s="3"/>
    </row>
    <row r="30" spans="1:17" ht="18" customHeight="1">
      <c r="A30" s="23"/>
      <c r="B30" s="23"/>
      <c r="C30" s="23"/>
      <c r="D30" s="25" t="s">
        <v>22</v>
      </c>
      <c r="E30" s="21">
        <f>+E28+E29</f>
        <v>8381.401606867068</v>
      </c>
      <c r="F30" s="21"/>
      <c r="G30" s="21"/>
      <c r="H30" s="21"/>
      <c r="I30" s="21"/>
      <c r="J30" s="21"/>
      <c r="K30" s="21"/>
      <c r="L30" s="21"/>
      <c r="M30" s="21"/>
      <c r="N30" s="21"/>
      <c r="O30" s="3"/>
      <c r="P30" s="3"/>
      <c r="Q30" s="3"/>
    </row>
    <row r="31" spans="1:17" ht="18" customHeight="1">
      <c r="A31" s="23"/>
      <c r="B31" s="23"/>
      <c r="C31" s="23"/>
      <c r="D31" s="24" t="s">
        <v>23</v>
      </c>
      <c r="E31" s="21">
        <v>1000</v>
      </c>
      <c r="F31" s="21"/>
      <c r="G31" s="21"/>
      <c r="H31" s="21"/>
      <c r="I31" s="22"/>
      <c r="J31" s="22"/>
      <c r="K31" s="22"/>
      <c r="L31" s="22"/>
      <c r="M31" s="22"/>
      <c r="N31" s="22"/>
      <c r="O31" s="8"/>
      <c r="P31" s="3"/>
      <c r="Q31" s="3"/>
    </row>
    <row r="32" spans="1:17" ht="18" customHeight="1">
      <c r="A32" s="23"/>
      <c r="B32" s="23"/>
      <c r="C32" s="23"/>
      <c r="D32" s="24" t="s">
        <v>24</v>
      </c>
      <c r="E32" s="29">
        <f>E30/E31</f>
        <v>8.3814016068670689</v>
      </c>
      <c r="F32" s="21"/>
      <c r="G32" s="21"/>
      <c r="H32" s="21"/>
      <c r="I32" s="22"/>
      <c r="J32" s="22"/>
      <c r="K32" s="22"/>
      <c r="L32" s="22"/>
      <c r="M32" s="22"/>
      <c r="N32" s="22"/>
      <c r="O32" s="8"/>
      <c r="P32" s="3"/>
      <c r="Q32" s="3"/>
    </row>
    <row r="33" spans="1:17" ht="18" customHeight="1">
      <c r="A33" s="23"/>
      <c r="B33" s="23"/>
      <c r="C33" s="23"/>
      <c r="D33" s="24"/>
      <c r="E33" s="21"/>
      <c r="F33" s="21"/>
      <c r="G33" s="21"/>
      <c r="H33" s="21"/>
      <c r="I33" s="22"/>
      <c r="J33" s="22"/>
      <c r="K33" s="22"/>
      <c r="L33" s="22"/>
      <c r="M33" s="22"/>
      <c r="N33" s="22" t="s">
        <v>25</v>
      </c>
      <c r="O33" s="8"/>
      <c r="P33" s="3"/>
      <c r="Q33" s="3"/>
    </row>
    <row r="34" spans="1:17" ht="23.25" customHeight="1">
      <c r="A34" s="3"/>
      <c r="B34" s="4">
        <v>2</v>
      </c>
      <c r="C34" s="3"/>
      <c r="D34" s="30" t="s">
        <v>26</v>
      </c>
      <c r="E34" s="30"/>
      <c r="F34" s="30"/>
      <c r="G34" s="30"/>
      <c r="H34" s="30"/>
      <c r="I34" s="31"/>
      <c r="J34" s="31"/>
      <c r="K34" s="32"/>
      <c r="L34" s="32"/>
      <c r="M34" s="32"/>
      <c r="N34" s="32"/>
      <c r="O34" s="8"/>
      <c r="P34" s="3"/>
      <c r="Q34" s="3"/>
    </row>
    <row r="35" spans="1:17" ht="8.25" customHeight="1">
      <c r="A35" s="3"/>
      <c r="B35" s="3"/>
      <c r="C35" s="3"/>
      <c r="D35" s="3"/>
      <c r="E35" s="3"/>
      <c r="F35" s="3"/>
      <c r="G35" s="3"/>
      <c r="H35" s="3"/>
      <c r="I35" s="8"/>
      <c r="J35" s="8"/>
      <c r="K35" s="8"/>
      <c r="L35" s="8"/>
      <c r="M35" s="8"/>
      <c r="N35" s="8"/>
      <c r="O35" s="8"/>
      <c r="P35" s="3"/>
      <c r="Q35" s="3"/>
    </row>
    <row r="36" spans="1:17" s="13" customFormat="1" ht="18.75" customHeight="1">
      <c r="A36" s="9"/>
      <c r="B36" s="9"/>
      <c r="C36" s="9"/>
      <c r="D36" s="10" t="str">
        <f>$D$5</f>
        <v>Free Cash Flow</v>
      </c>
      <c r="E36" s="11"/>
      <c r="F36" s="11"/>
      <c r="G36" s="11"/>
      <c r="H36" s="11"/>
      <c r="I36" s="12"/>
      <c r="J36" s="12"/>
      <c r="K36" s="12"/>
      <c r="L36" s="12"/>
      <c r="M36" s="12"/>
      <c r="N36" s="12"/>
      <c r="O36" s="33"/>
      <c r="P36" s="9"/>
      <c r="Q36" s="9"/>
    </row>
    <row r="37" spans="1:17" ht="18" customHeight="1">
      <c r="A37" s="3"/>
      <c r="B37" s="3"/>
      <c r="C37" s="14"/>
      <c r="D37" s="15"/>
      <c r="E37" s="16">
        <f>E$6</f>
        <v>2017</v>
      </c>
      <c r="F37" s="16">
        <f>F$6</f>
        <v>2018</v>
      </c>
      <c r="G37" s="16">
        <f>G$6</f>
        <v>2019</v>
      </c>
      <c r="H37" s="16">
        <f>H$6</f>
        <v>2020</v>
      </c>
      <c r="I37" s="34"/>
      <c r="J37" s="17"/>
      <c r="K37" s="17"/>
      <c r="L37" s="17"/>
      <c r="M37" s="17"/>
      <c r="N37" s="17"/>
      <c r="O37" s="8"/>
      <c r="P37" s="3"/>
      <c r="Q37" s="3"/>
    </row>
    <row r="38" spans="1:17" s="37" customFormat="1" ht="18" customHeight="1">
      <c r="A38" s="35"/>
      <c r="B38" s="35"/>
      <c r="C38" s="35"/>
      <c r="D38" s="18" t="s">
        <v>2</v>
      </c>
      <c r="E38" s="18">
        <v>5412.4489999999996</v>
      </c>
      <c r="F38" s="18">
        <v>5747.2690000000002</v>
      </c>
      <c r="G38" s="18">
        <v>6192.085</v>
      </c>
      <c r="H38" s="18">
        <v>6683.7340000000004</v>
      </c>
      <c r="I38" s="19"/>
      <c r="J38" s="19"/>
      <c r="K38" s="19"/>
      <c r="L38" s="19"/>
      <c r="M38" s="19"/>
      <c r="N38" s="19"/>
      <c r="O38" s="36"/>
      <c r="P38" s="35"/>
      <c r="Q38" s="35"/>
    </row>
    <row r="39" spans="1:17" ht="18" customHeight="1">
      <c r="A39" s="3"/>
      <c r="B39" s="3"/>
      <c r="C39" s="3"/>
      <c r="D39" s="20" t="str">
        <f>$D$8</f>
        <v>EBIT</v>
      </c>
      <c r="E39" s="21">
        <v>932.89400000000001</v>
      </c>
      <c r="F39" s="21">
        <v>1056.0650000000001</v>
      </c>
      <c r="G39" s="21">
        <v>1183.461</v>
      </c>
      <c r="H39" s="21">
        <v>1336.259</v>
      </c>
      <c r="I39" s="22"/>
      <c r="J39" s="22"/>
      <c r="K39" s="22"/>
      <c r="L39" s="22"/>
      <c r="M39" s="22"/>
      <c r="N39" s="22"/>
      <c r="O39" s="8"/>
      <c r="P39" s="3"/>
      <c r="Q39" s="3"/>
    </row>
    <row r="40" spans="1:17" ht="18" customHeight="1">
      <c r="A40" s="3"/>
      <c r="B40" s="3"/>
      <c r="C40" s="3"/>
      <c r="D40" s="20" t="str">
        <f>$D$9</f>
        <v>Theoretical tax rate @ 28%</v>
      </c>
      <c r="E40" s="21">
        <v>-261.21032000000002</v>
      </c>
      <c r="F40" s="21">
        <v>-295.69820000000004</v>
      </c>
      <c r="G40" s="21">
        <v>-331.36908000000005</v>
      </c>
      <c r="H40" s="21">
        <v>-374.15252000000004</v>
      </c>
      <c r="I40" s="22"/>
      <c r="J40" s="22"/>
      <c r="K40" s="22"/>
      <c r="L40" s="22"/>
      <c r="M40" s="22"/>
      <c r="N40" s="22"/>
      <c r="O40" s="8"/>
      <c r="P40" s="3"/>
      <c r="Q40" s="3"/>
    </row>
    <row r="41" spans="1:17" ht="18" customHeight="1">
      <c r="A41" s="3"/>
      <c r="B41" s="3"/>
      <c r="C41" s="3"/>
      <c r="D41" s="20" t="str">
        <f>$D$10</f>
        <v>Depreciation &amp; Amortization</v>
      </c>
      <c r="E41" s="21">
        <v>263.5630000000001</v>
      </c>
      <c r="F41" s="21">
        <v>281.29299999999989</v>
      </c>
      <c r="G41" s="21">
        <v>304.21900000000005</v>
      </c>
      <c r="H41" s="21">
        <v>329.38999999999987</v>
      </c>
      <c r="I41" s="21"/>
      <c r="J41" s="21"/>
      <c r="K41" s="21"/>
      <c r="L41" s="21"/>
      <c r="M41" s="21"/>
      <c r="N41" s="21"/>
      <c r="O41" s="3"/>
      <c r="P41" s="3"/>
      <c r="Q41" s="3"/>
    </row>
    <row r="42" spans="1:17" ht="18" customHeight="1">
      <c r="A42" s="23"/>
      <c r="B42" s="23"/>
      <c r="C42" s="23"/>
      <c r="D42" s="24" t="str">
        <f>$D$11</f>
        <v>Capital expenditures</v>
      </c>
      <c r="E42" s="21">
        <v>-489.4</v>
      </c>
      <c r="F42" s="21">
        <v>-432.50099999999998</v>
      </c>
      <c r="G42" s="21">
        <v>-441.24099999999999</v>
      </c>
      <c r="H42" s="21">
        <v>-434.05</v>
      </c>
      <c r="I42" s="21"/>
      <c r="J42" s="21"/>
      <c r="K42" s="21"/>
      <c r="L42" s="21"/>
      <c r="M42" s="21"/>
      <c r="N42" s="21"/>
      <c r="O42" s="3"/>
      <c r="P42" s="3"/>
      <c r="Q42" s="3"/>
    </row>
    <row r="43" spans="1:17" ht="18" customHeight="1">
      <c r="A43" s="23"/>
      <c r="B43" s="23"/>
      <c r="C43" s="23"/>
      <c r="D43" s="24" t="str">
        <f>$D$12</f>
        <v>Change in Working Capital</v>
      </c>
      <c r="E43" s="21">
        <v>298.6497916481793</v>
      </c>
      <c r="F43" s="21">
        <v>-422.80701485319639</v>
      </c>
      <c r="G43" s="21">
        <v>-76.015600985179447</v>
      </c>
      <c r="H43" s="21">
        <v>-87.246175809803333</v>
      </c>
      <c r="I43" s="21"/>
      <c r="J43" s="21"/>
      <c r="K43" s="21"/>
      <c r="L43" s="21"/>
      <c r="M43" s="21"/>
      <c r="N43" s="21"/>
      <c r="O43" s="3"/>
      <c r="P43" s="3"/>
      <c r="Q43" s="3"/>
    </row>
    <row r="44" spans="1:17" ht="18" customHeight="1">
      <c r="A44" s="23"/>
      <c r="B44" s="23"/>
      <c r="C44" s="23"/>
      <c r="D44" s="25" t="str">
        <f>$D$13</f>
        <v xml:space="preserve">= Free Cash Flow to the Firm </v>
      </c>
      <c r="E44" s="21">
        <f>SUM(E39:E43)</f>
        <v>744.49647164817941</v>
      </c>
      <c r="F44" s="21">
        <f>SUM(F39:F43)</f>
        <v>186.35178514680354</v>
      </c>
      <c r="G44" s="21">
        <f>SUM(G39:G43)</f>
        <v>639.05431901482052</v>
      </c>
      <c r="H44" s="21">
        <f>SUM(H39:H43)</f>
        <v>770.20030419019645</v>
      </c>
      <c r="I44" s="21"/>
      <c r="J44" s="21"/>
      <c r="K44" s="21"/>
      <c r="L44" s="21"/>
      <c r="M44" s="21"/>
      <c r="N44" s="21"/>
      <c r="O44" s="3"/>
      <c r="P44" s="3"/>
      <c r="Q44" s="3"/>
    </row>
    <row r="45" spans="1:17" ht="8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8" customHeight="1">
      <c r="A46" s="23"/>
      <c r="B46" s="23"/>
      <c r="C46" s="23"/>
      <c r="D46" s="10" t="str">
        <f>$D$15</f>
        <v>Cost of capital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3"/>
      <c r="P46" s="3"/>
      <c r="Q46" s="3"/>
    </row>
    <row r="47" spans="1:17" ht="18" customHeight="1">
      <c r="A47" s="23"/>
      <c r="B47" s="23"/>
      <c r="C47" s="23"/>
      <c r="D47" s="24" t="str">
        <f>$D$16</f>
        <v>Risk-free rate</v>
      </c>
      <c r="E47" s="26">
        <v>2.1950000000000001E-2</v>
      </c>
      <c r="F47" s="21"/>
      <c r="G47" s="21"/>
      <c r="H47" s="21"/>
      <c r="I47" s="21"/>
      <c r="J47" s="21"/>
      <c r="K47" s="21"/>
      <c r="L47" s="21"/>
      <c r="M47" s="21"/>
      <c r="N47" s="21"/>
      <c r="O47" s="3"/>
      <c r="P47" s="3"/>
      <c r="Q47" s="3"/>
    </row>
    <row r="48" spans="1:17" ht="18" customHeight="1">
      <c r="A48" s="23"/>
      <c r="B48" s="23"/>
      <c r="C48" s="23"/>
      <c r="D48" s="24" t="str">
        <f>$D$17</f>
        <v>Market risk premium</v>
      </c>
      <c r="E48" s="26">
        <v>0.06</v>
      </c>
      <c r="F48" s="21"/>
      <c r="G48" s="21"/>
      <c r="H48" s="21"/>
      <c r="I48" s="21"/>
      <c r="J48" s="21"/>
      <c r="K48" s="21"/>
      <c r="L48" s="21"/>
      <c r="M48" s="21"/>
      <c r="N48" s="21"/>
      <c r="O48" s="3"/>
      <c r="P48" s="3"/>
      <c r="Q48" s="3"/>
    </row>
    <row r="49" spans="1:17" ht="18" customHeight="1">
      <c r="A49" s="23"/>
      <c r="B49" s="23"/>
      <c r="C49" s="23"/>
      <c r="D49" s="24" t="str">
        <f>$D$18</f>
        <v>Equity beta</v>
      </c>
      <c r="E49" s="27">
        <v>1.1101591379912374</v>
      </c>
      <c r="F49" s="21"/>
      <c r="G49" s="21"/>
      <c r="H49" s="21"/>
      <c r="I49" s="21"/>
      <c r="J49" s="21"/>
      <c r="K49" s="21"/>
      <c r="L49" s="21"/>
      <c r="M49" s="21"/>
      <c r="N49" s="21"/>
      <c r="O49" s="3"/>
      <c r="P49" s="3"/>
      <c r="Q49" s="3"/>
    </row>
    <row r="50" spans="1:17" ht="18" customHeight="1">
      <c r="A50" s="23"/>
      <c r="B50" s="23"/>
      <c r="C50" s="23"/>
      <c r="D50" s="24" t="str">
        <f>$D$19</f>
        <v>Cost of equity</v>
      </c>
      <c r="E50" s="26">
        <f>E47+E48*E49</f>
        <v>8.8559548279474237E-2</v>
      </c>
      <c r="F50" s="26" t="s">
        <v>27</v>
      </c>
      <c r="G50" s="26" t="s">
        <v>27</v>
      </c>
      <c r="H50" s="26" t="s">
        <v>27</v>
      </c>
      <c r="I50" s="26" t="s">
        <v>27</v>
      </c>
      <c r="J50" s="26" t="s">
        <v>27</v>
      </c>
      <c r="K50" s="26" t="s">
        <v>27</v>
      </c>
      <c r="L50" s="26" t="str">
        <f>K50</f>
        <v xml:space="preserve"> </v>
      </c>
      <c r="M50" s="26" t="str">
        <f>L50</f>
        <v xml:space="preserve"> </v>
      </c>
      <c r="N50" s="26" t="str">
        <f>M50</f>
        <v xml:space="preserve"> </v>
      </c>
      <c r="O50" s="3"/>
      <c r="P50" s="3"/>
      <c r="Q50" s="3"/>
    </row>
    <row r="51" spans="1:17" ht="18" customHeight="1">
      <c r="A51" s="23"/>
      <c r="B51" s="23"/>
      <c r="C51" s="23"/>
      <c r="D51" s="24" t="s">
        <v>28</v>
      </c>
      <c r="E51" s="26">
        <v>4.2479999999999997E-2</v>
      </c>
      <c r="F51" s="26" t="s">
        <v>27</v>
      </c>
      <c r="G51" s="26" t="s">
        <v>27</v>
      </c>
      <c r="H51" s="26" t="s">
        <v>27</v>
      </c>
      <c r="I51" s="26" t="s">
        <v>27</v>
      </c>
      <c r="J51" s="26" t="s">
        <v>27</v>
      </c>
      <c r="K51" s="26" t="s">
        <v>27</v>
      </c>
      <c r="L51" s="26" t="s">
        <v>27</v>
      </c>
      <c r="M51" s="26" t="s">
        <v>27</v>
      </c>
      <c r="N51" s="26" t="str">
        <f>M51</f>
        <v xml:space="preserve"> </v>
      </c>
      <c r="O51" s="3"/>
      <c r="P51" s="3"/>
      <c r="Q51" s="3"/>
    </row>
    <row r="52" spans="1:17" ht="18" customHeight="1">
      <c r="A52" s="23"/>
      <c r="B52" s="23"/>
      <c r="C52" s="23"/>
      <c r="D52" s="24" t="s">
        <v>29</v>
      </c>
      <c r="E52" s="26">
        <v>0.25410812411664357</v>
      </c>
      <c r="F52" s="38" t="s">
        <v>27</v>
      </c>
      <c r="G52" s="38" t="s">
        <v>27</v>
      </c>
      <c r="H52" s="38" t="s">
        <v>27</v>
      </c>
      <c r="I52" s="38" t="s">
        <v>27</v>
      </c>
      <c r="J52" s="38" t="s">
        <v>27</v>
      </c>
      <c r="K52" s="38" t="s">
        <v>27</v>
      </c>
      <c r="L52" s="38" t="s">
        <v>27</v>
      </c>
      <c r="M52" s="38" t="s">
        <v>30</v>
      </c>
      <c r="N52" s="38" t="s">
        <v>27</v>
      </c>
      <c r="O52" s="3"/>
      <c r="P52" s="3"/>
      <c r="Q52" s="3"/>
    </row>
    <row r="53" spans="1:17" ht="18" customHeight="1">
      <c r="A53" s="23"/>
      <c r="B53" s="23"/>
      <c r="C53" s="23"/>
      <c r="D53" s="24" t="s">
        <v>31</v>
      </c>
      <c r="E53" s="26">
        <f>E52*$E$51+(1-E52)*$E$50</f>
        <v>7.6850360706034723E-2</v>
      </c>
      <c r="F53" s="26" t="s">
        <v>27</v>
      </c>
      <c r="G53" s="26" t="s">
        <v>27</v>
      </c>
      <c r="H53" s="26" t="s">
        <v>27</v>
      </c>
      <c r="I53" s="26" t="s">
        <v>27</v>
      </c>
      <c r="J53" s="26" t="s">
        <v>27</v>
      </c>
      <c r="K53" s="26" t="s">
        <v>27</v>
      </c>
      <c r="L53" s="26" t="s">
        <v>27</v>
      </c>
      <c r="M53" s="26" t="s">
        <v>27</v>
      </c>
      <c r="N53" s="26" t="s">
        <v>27</v>
      </c>
      <c r="O53" s="3"/>
      <c r="P53" s="3"/>
      <c r="Q53" s="3"/>
    </row>
    <row r="54" spans="1:17" ht="8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8" customHeight="1">
      <c r="A55" s="23"/>
      <c r="B55" s="23"/>
      <c r="C55" s="23"/>
      <c r="D55" s="10" t="str">
        <f>$D$21</f>
        <v xml:space="preserve">Long-term growth </v>
      </c>
      <c r="E55" s="26"/>
      <c r="F55" s="21"/>
      <c r="G55" s="21"/>
      <c r="H55" s="21"/>
      <c r="I55" s="21"/>
      <c r="J55" s="21"/>
      <c r="K55" s="21"/>
      <c r="L55" s="21"/>
      <c r="M55" s="21"/>
      <c r="N55" s="21"/>
      <c r="O55" s="3"/>
      <c r="P55" s="3"/>
      <c r="Q55" s="3"/>
    </row>
    <row r="56" spans="1:17" ht="18" customHeight="1">
      <c r="A56" s="23"/>
      <c r="B56" s="23"/>
      <c r="C56" s="23"/>
      <c r="D56" s="24" t="str">
        <f>$D$22</f>
        <v>Long-term growth rate</v>
      </c>
      <c r="E56" s="28">
        <v>1.4999999999999999E-2</v>
      </c>
      <c r="F56" s="21"/>
      <c r="G56" s="21"/>
      <c r="H56" s="21"/>
      <c r="I56" s="21"/>
      <c r="J56" s="21"/>
      <c r="K56" s="21"/>
      <c r="L56" s="21"/>
      <c r="M56" s="21"/>
      <c r="N56" s="21"/>
      <c r="O56" s="3"/>
      <c r="P56" s="3"/>
      <c r="Q56" s="3"/>
    </row>
    <row r="57" spans="1:17" ht="18" customHeight="1">
      <c r="A57" s="23"/>
      <c r="B57" s="23"/>
      <c r="C57" s="23"/>
      <c r="D57" s="24" t="str">
        <f>$D$23</f>
        <v>Terminal Free Cash Flow 2021</v>
      </c>
      <c r="E57" s="21">
        <f>H44*(1+E56)</f>
        <v>781.75330875304928</v>
      </c>
      <c r="F57" s="21"/>
      <c r="G57" s="21"/>
      <c r="H57" s="21"/>
      <c r="I57" s="21"/>
      <c r="J57" s="21"/>
      <c r="K57" s="21"/>
      <c r="L57" s="21"/>
      <c r="M57" s="21"/>
      <c r="N57" s="21"/>
      <c r="O57" s="3"/>
      <c r="P57" s="3"/>
      <c r="Q57" s="3"/>
    </row>
    <row r="58" spans="1:17" ht="8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8" customHeight="1">
      <c r="A59" s="23"/>
      <c r="B59" s="23"/>
      <c r="C59" s="23"/>
      <c r="D59" s="10" t="str">
        <f>D25</f>
        <v>Share price computation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3"/>
      <c r="P59" s="3"/>
      <c r="Q59" s="3"/>
    </row>
    <row r="60" spans="1:17" ht="18" customHeight="1">
      <c r="A60" s="23"/>
      <c r="B60" s="23"/>
      <c r="C60" s="23"/>
      <c r="D60" s="24" t="str">
        <f>D26</f>
        <v>Terminal value in 2020</v>
      </c>
      <c r="E60" s="21">
        <f>E57/(E53-E56)</f>
        <v>12639.430066844765</v>
      </c>
      <c r="F60" s="21"/>
      <c r="G60" s="21"/>
      <c r="H60" s="21"/>
      <c r="I60" s="21"/>
      <c r="J60" s="21"/>
      <c r="K60" s="21"/>
      <c r="L60" s="21"/>
      <c r="M60" s="21"/>
      <c r="N60" s="21"/>
      <c r="O60" s="3"/>
      <c r="P60" s="3"/>
      <c r="Q60" s="3"/>
    </row>
    <row r="61" spans="1:17" ht="18" customHeight="1">
      <c r="A61" s="23"/>
      <c r="B61" s="23"/>
      <c r="C61" s="23"/>
      <c r="D61" s="24" t="s">
        <v>32</v>
      </c>
      <c r="E61" s="21">
        <f>E60/(1+E53)^4</f>
        <v>9399.5283018626797</v>
      </c>
      <c r="F61" s="21"/>
      <c r="G61" s="21"/>
      <c r="H61" s="21"/>
      <c r="I61" s="21"/>
      <c r="J61" s="21"/>
      <c r="K61" s="21"/>
      <c r="L61" s="21"/>
      <c r="M61" s="21"/>
      <c r="N61" s="21"/>
      <c r="O61" s="3"/>
      <c r="P61" s="3"/>
      <c r="Q61" s="3"/>
    </row>
    <row r="62" spans="1:17" ht="27.75" customHeight="1">
      <c r="A62" s="23"/>
      <c r="B62" s="23"/>
      <c r="C62" s="23"/>
      <c r="D62" s="25" t="str">
        <f>D27</f>
        <v>+ Discounted Cash Flows 2017-2020</v>
      </c>
      <c r="E62" s="21">
        <f>NPV(E53,E44:H44)</f>
        <v>1936.6063581846643</v>
      </c>
      <c r="F62" s="21"/>
      <c r="G62" s="21"/>
      <c r="H62" s="21"/>
      <c r="I62" s="21"/>
      <c r="J62" s="21"/>
      <c r="K62" s="21"/>
      <c r="L62" s="21"/>
      <c r="M62" s="21"/>
      <c r="N62" s="21"/>
      <c r="O62" s="3"/>
      <c r="P62" s="3"/>
      <c r="Q62" s="3"/>
    </row>
    <row r="63" spans="1:17" ht="18" customHeight="1">
      <c r="A63" s="23"/>
      <c r="B63" s="23"/>
      <c r="C63" s="23"/>
      <c r="D63" s="25" t="str">
        <f>D30</f>
        <v>= Market Equity Value</v>
      </c>
      <c r="E63" s="21">
        <f>E61+E62</f>
        <v>11336.134660047344</v>
      </c>
      <c r="F63" s="21"/>
      <c r="G63" s="21"/>
      <c r="H63" s="21"/>
      <c r="I63" s="21"/>
      <c r="J63" s="21"/>
      <c r="K63" s="21"/>
      <c r="L63" s="21"/>
      <c r="M63" s="21"/>
      <c r="N63" s="21"/>
      <c r="O63" s="3"/>
      <c r="P63" s="3"/>
      <c r="Q63" s="3"/>
    </row>
    <row r="64" spans="1:17" ht="18" customHeight="1">
      <c r="A64" s="23"/>
      <c r="B64" s="23"/>
      <c r="C64" s="23"/>
      <c r="D64" s="24" t="str">
        <f>D31</f>
        <v>Number of shares</v>
      </c>
      <c r="E64" s="21">
        <v>1000</v>
      </c>
      <c r="F64" s="21"/>
      <c r="G64" s="21"/>
      <c r="H64" s="21"/>
      <c r="I64" s="21"/>
      <c r="J64" s="21"/>
      <c r="K64" s="21"/>
      <c r="L64" s="21"/>
      <c r="M64" s="21"/>
      <c r="N64" s="21"/>
      <c r="O64" s="3"/>
      <c r="P64" s="3"/>
      <c r="Q64" s="3"/>
    </row>
    <row r="65" spans="1:17" ht="18" customHeight="1">
      <c r="A65" s="23"/>
      <c r="B65" s="23"/>
      <c r="C65" s="23"/>
      <c r="D65" s="24" t="str">
        <f>D32</f>
        <v>Share Price</v>
      </c>
      <c r="E65" s="29">
        <f>E63/E64</f>
        <v>11.336134660047344</v>
      </c>
      <c r="F65" s="21"/>
      <c r="G65" s="21"/>
      <c r="H65" s="21"/>
      <c r="I65" s="21"/>
      <c r="J65" s="21"/>
      <c r="K65" s="21"/>
      <c r="L65" s="21"/>
      <c r="M65" s="21"/>
      <c r="N65" s="21"/>
      <c r="O65" s="3"/>
      <c r="P65" s="3"/>
      <c r="Q65" s="3"/>
    </row>
    <row r="66" spans="1:17" ht="23.25" customHeight="1">
      <c r="A66" s="23"/>
      <c r="B66" s="23"/>
      <c r="C66" s="23"/>
      <c r="D66" s="23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"/>
      <c r="P66" s="3"/>
      <c r="Q66" s="3"/>
    </row>
    <row r="67" spans="1:17" ht="23.25" customHeight="1">
      <c r="A67" s="3"/>
      <c r="B67" s="4">
        <v>3</v>
      </c>
      <c r="C67" s="40"/>
      <c r="D67" s="41" t="s">
        <v>33</v>
      </c>
      <c r="E67" s="41"/>
      <c r="F67" s="41"/>
      <c r="G67" s="41"/>
      <c r="H67" s="41"/>
      <c r="I67" s="32"/>
      <c r="J67" s="32"/>
      <c r="K67" s="32"/>
      <c r="L67" s="32"/>
      <c r="M67" s="32"/>
      <c r="N67" s="32"/>
      <c r="O67" s="3"/>
      <c r="P67" s="3"/>
      <c r="Q67" s="3"/>
    </row>
    <row r="68" spans="1:17" ht="8.25" customHeight="1">
      <c r="A68" s="3"/>
      <c r="B68" s="3"/>
      <c r="C68" s="40"/>
      <c r="D68" s="40"/>
      <c r="E68" s="40"/>
      <c r="F68" s="40"/>
      <c r="G68" s="40"/>
      <c r="H68" s="40"/>
      <c r="I68" s="42"/>
      <c r="J68" s="42"/>
      <c r="K68" s="42"/>
      <c r="L68" s="42"/>
      <c r="M68" s="42"/>
      <c r="N68" s="42"/>
      <c r="O68" s="3"/>
      <c r="P68" s="3"/>
      <c r="Q68" s="3"/>
    </row>
    <row r="69" spans="1:17" s="13" customFormat="1" ht="18.75" customHeight="1">
      <c r="A69" s="9"/>
      <c r="B69" s="9"/>
      <c r="C69" s="9"/>
      <c r="D69" s="10" t="str">
        <f>$D$5</f>
        <v>Free Cash Flow</v>
      </c>
      <c r="E69" s="11"/>
      <c r="F69" s="11"/>
      <c r="G69" s="11"/>
      <c r="H69" s="11"/>
      <c r="I69" s="12"/>
      <c r="J69" s="12"/>
      <c r="K69" s="12"/>
      <c r="L69" s="12"/>
      <c r="M69" s="12"/>
      <c r="N69" s="12"/>
      <c r="O69" s="9"/>
      <c r="P69" s="9"/>
      <c r="Q69" s="9"/>
    </row>
    <row r="70" spans="1:17" ht="18" customHeight="1">
      <c r="A70" s="3"/>
      <c r="B70" s="3"/>
      <c r="C70" s="14"/>
      <c r="D70" s="15"/>
      <c r="E70" s="16">
        <f>E$6</f>
        <v>2017</v>
      </c>
      <c r="F70" s="16">
        <f>F$6</f>
        <v>2018</v>
      </c>
      <c r="G70" s="16">
        <f>G$6</f>
        <v>2019</v>
      </c>
      <c r="H70" s="16">
        <f>H$6</f>
        <v>2020</v>
      </c>
      <c r="I70" s="34"/>
      <c r="J70" s="17"/>
      <c r="K70" s="17"/>
      <c r="L70" s="17"/>
      <c r="M70" s="17"/>
      <c r="N70" s="17"/>
      <c r="O70" s="3"/>
      <c r="P70" s="3"/>
      <c r="Q70" s="3"/>
    </row>
    <row r="71" spans="1:17" ht="18" customHeight="1">
      <c r="A71" s="3"/>
      <c r="B71" s="3"/>
      <c r="C71" s="40"/>
      <c r="D71" s="43" t="s">
        <v>2</v>
      </c>
      <c r="E71" s="44">
        <v>5412.4489999999996</v>
      </c>
      <c r="F71" s="44">
        <v>5747.2690000000002</v>
      </c>
      <c r="G71" s="44">
        <v>6192.085</v>
      </c>
      <c r="H71" s="44">
        <v>6683.7340000000004</v>
      </c>
      <c r="I71" s="45"/>
      <c r="J71" s="45"/>
      <c r="K71" s="45"/>
      <c r="L71" s="45"/>
      <c r="M71" s="45"/>
      <c r="N71" s="45"/>
      <c r="O71" s="3"/>
      <c r="P71" s="3"/>
      <c r="Q71" s="3"/>
    </row>
    <row r="72" spans="1:17" ht="18" customHeight="1">
      <c r="A72" s="3"/>
      <c r="B72" s="3"/>
      <c r="C72" s="40"/>
      <c r="D72" s="46" t="s">
        <v>34</v>
      </c>
      <c r="E72" s="47">
        <v>374.72012907668318</v>
      </c>
      <c r="F72" s="47">
        <v>446.37599999999998</v>
      </c>
      <c r="G72" s="47">
        <v>573.98299999999995</v>
      </c>
      <c r="H72" s="47">
        <v>699.14200000000005</v>
      </c>
      <c r="I72" s="47"/>
      <c r="J72" s="47"/>
      <c r="K72" s="47"/>
      <c r="L72" s="47"/>
      <c r="M72" s="47"/>
      <c r="N72" s="47"/>
      <c r="O72" s="3"/>
      <c r="P72" s="3"/>
      <c r="Q72" s="3"/>
    </row>
    <row r="73" spans="1:17" ht="18" customHeight="1">
      <c r="A73" s="3"/>
      <c r="B73" s="3"/>
      <c r="C73" s="40"/>
      <c r="D73" s="20" t="str">
        <f>$D$10</f>
        <v>Depreciation &amp; Amortization</v>
      </c>
      <c r="E73" s="21">
        <v>263.5630000000001</v>
      </c>
      <c r="F73" s="21">
        <v>281.29299999999989</v>
      </c>
      <c r="G73" s="21">
        <v>304.21900000000005</v>
      </c>
      <c r="H73" s="21">
        <v>329.38999999999987</v>
      </c>
      <c r="I73" s="21"/>
      <c r="J73" s="21"/>
      <c r="K73" s="21"/>
      <c r="L73" s="21"/>
      <c r="M73" s="21"/>
      <c r="N73" s="21"/>
      <c r="O73" s="3"/>
      <c r="P73" s="3"/>
      <c r="Q73" s="3"/>
    </row>
    <row r="74" spans="1:17" ht="18" customHeight="1">
      <c r="A74" s="23"/>
      <c r="B74" s="23"/>
      <c r="C74" s="40"/>
      <c r="D74" s="24" t="str">
        <f>$D$11</f>
        <v>Capital expenditures</v>
      </c>
      <c r="E74" s="21">
        <v>-489.4</v>
      </c>
      <c r="F74" s="21">
        <v>-432.50099999999998</v>
      </c>
      <c r="G74" s="21">
        <v>-441.24099999999999</v>
      </c>
      <c r="H74" s="21">
        <v>-434.05</v>
      </c>
      <c r="I74" s="21"/>
      <c r="J74" s="21"/>
      <c r="K74" s="21"/>
      <c r="L74" s="21"/>
      <c r="M74" s="21"/>
      <c r="N74" s="21"/>
      <c r="O74" s="3"/>
      <c r="P74" s="3"/>
      <c r="Q74" s="3"/>
    </row>
    <row r="75" spans="1:17" ht="18" customHeight="1">
      <c r="A75" s="23"/>
      <c r="B75" s="23"/>
      <c r="C75" s="40"/>
      <c r="D75" s="25" t="str">
        <f>$D$13</f>
        <v xml:space="preserve">= Free Cash Flow to the Firm </v>
      </c>
      <c r="E75" s="47">
        <f>SUM(E72:E74)</f>
        <v>148.8831290766833</v>
      </c>
      <c r="F75" s="47">
        <f>SUM(F72:F74)</f>
        <v>295.16799999999989</v>
      </c>
      <c r="G75" s="47">
        <f>SUM(G72:G74)</f>
        <v>436.96100000000001</v>
      </c>
      <c r="H75" s="47">
        <f>SUM(H72:H74)</f>
        <v>594.48199999999997</v>
      </c>
      <c r="I75" s="47"/>
      <c r="J75" s="47"/>
      <c r="K75" s="47"/>
      <c r="L75" s="47"/>
      <c r="M75" s="47"/>
      <c r="N75" s="47"/>
      <c r="O75" s="3"/>
      <c r="P75" s="3"/>
      <c r="Q75" s="3"/>
    </row>
    <row r="76" spans="1:17" ht="8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8" customHeight="1">
      <c r="A77" s="23"/>
      <c r="B77" s="23"/>
      <c r="C77" s="23"/>
      <c r="D77" s="10" t="str">
        <f>$D$15</f>
        <v>Cost of capital</v>
      </c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3"/>
      <c r="P77" s="3"/>
      <c r="Q77" s="3"/>
    </row>
    <row r="78" spans="1:17" ht="18" customHeight="1">
      <c r="A78" s="23"/>
      <c r="B78" s="23"/>
      <c r="C78" s="40"/>
      <c r="D78" s="24" t="str">
        <f>$D$16</f>
        <v>Risk-free rate</v>
      </c>
      <c r="E78" s="48">
        <v>2.1950000000000001E-2</v>
      </c>
      <c r="F78" s="47"/>
      <c r="G78" s="47"/>
      <c r="H78" s="47"/>
      <c r="I78" s="47"/>
      <c r="J78" s="47"/>
      <c r="K78" s="47"/>
      <c r="L78" s="47"/>
      <c r="M78" s="47"/>
      <c r="N78" s="47"/>
      <c r="O78" s="3"/>
      <c r="P78" s="3"/>
      <c r="Q78" s="3"/>
    </row>
    <row r="79" spans="1:17" ht="18" customHeight="1">
      <c r="A79" s="23"/>
      <c r="B79" s="23"/>
      <c r="C79" s="40"/>
      <c r="D79" s="24" t="str">
        <f>$D$17</f>
        <v>Market risk premium</v>
      </c>
      <c r="E79" s="48">
        <v>0.06</v>
      </c>
      <c r="F79" s="47"/>
      <c r="G79" s="47"/>
      <c r="H79" s="47"/>
      <c r="I79" s="47"/>
      <c r="J79" s="47"/>
      <c r="K79" s="47"/>
      <c r="L79" s="47"/>
      <c r="M79" s="47"/>
      <c r="N79" s="47"/>
      <c r="O79" s="3"/>
      <c r="P79" s="3"/>
      <c r="Q79" s="3"/>
    </row>
    <row r="80" spans="1:17" ht="18" customHeight="1">
      <c r="A80" s="23"/>
      <c r="B80" s="23"/>
      <c r="C80" s="40"/>
      <c r="D80" s="24" t="str">
        <f>$D$18</f>
        <v>Equity beta</v>
      </c>
      <c r="E80" s="49">
        <v>1.1101591379912374</v>
      </c>
      <c r="F80" s="47"/>
      <c r="G80" s="47"/>
      <c r="H80" s="47"/>
      <c r="I80" s="47"/>
      <c r="J80" s="47"/>
      <c r="K80" s="47"/>
      <c r="L80" s="21"/>
      <c r="M80" s="47"/>
      <c r="N80" s="47"/>
      <c r="O80" s="3"/>
      <c r="P80" s="3"/>
      <c r="Q80" s="3"/>
    </row>
    <row r="81" spans="1:17" ht="18" customHeight="1">
      <c r="A81" s="23"/>
      <c r="B81" s="23"/>
      <c r="C81" s="40"/>
      <c r="D81" s="24" t="str">
        <f>$D$19</f>
        <v>Cost of equity</v>
      </c>
      <c r="E81" s="48">
        <f>E78+E79*E80</f>
        <v>8.8559548279474237E-2</v>
      </c>
      <c r="F81" s="47"/>
      <c r="G81" s="47"/>
      <c r="H81" s="47"/>
      <c r="I81" s="47"/>
      <c r="J81" s="47"/>
      <c r="K81" s="47"/>
      <c r="L81" s="47"/>
      <c r="M81" s="47"/>
      <c r="N81" s="47"/>
      <c r="O81" s="3"/>
      <c r="P81" s="3"/>
      <c r="Q81" s="3"/>
    </row>
    <row r="82" spans="1:17" ht="18" customHeight="1">
      <c r="A82" s="23"/>
      <c r="B82" s="23"/>
      <c r="C82" s="40"/>
      <c r="D82" s="24" t="s">
        <v>28</v>
      </c>
      <c r="E82" s="48">
        <v>4.2479999999999997E-2</v>
      </c>
      <c r="F82" s="47"/>
      <c r="G82" s="47"/>
      <c r="H82" s="47"/>
      <c r="I82" s="47"/>
      <c r="J82" s="47"/>
      <c r="K82" s="47"/>
      <c r="L82" s="47"/>
      <c r="M82" s="47"/>
      <c r="N82" s="47"/>
      <c r="O82" s="3"/>
      <c r="P82" s="3"/>
      <c r="Q82" s="3"/>
    </row>
    <row r="83" spans="1:17" ht="18" customHeight="1">
      <c r="A83" s="23"/>
      <c r="B83" s="23"/>
      <c r="C83" s="40"/>
      <c r="D83" s="24" t="s">
        <v>29</v>
      </c>
      <c r="E83" s="48">
        <v>0.25410812411664357</v>
      </c>
      <c r="F83" s="47"/>
      <c r="G83" s="47"/>
      <c r="H83" s="47"/>
      <c r="I83" s="47"/>
      <c r="J83" s="47"/>
      <c r="K83" s="47"/>
      <c r="L83" s="47"/>
      <c r="M83" s="47"/>
      <c r="N83" s="47"/>
      <c r="O83" s="3"/>
      <c r="P83" s="3"/>
      <c r="Q83" s="3"/>
    </row>
    <row r="84" spans="1:17" ht="18" customHeight="1">
      <c r="A84" s="23"/>
      <c r="B84" s="23"/>
      <c r="C84" s="40"/>
      <c r="D84" s="24" t="s">
        <v>31</v>
      </c>
      <c r="E84" s="48">
        <f>E83*E82+(1-E83)*E81</f>
        <v>7.6850360706034723E-2</v>
      </c>
      <c r="F84" s="47"/>
      <c r="G84" s="47"/>
      <c r="H84" s="47"/>
      <c r="I84" s="47"/>
      <c r="J84" s="47"/>
      <c r="K84" s="47"/>
      <c r="L84" s="47"/>
      <c r="M84" s="47"/>
      <c r="N84" s="47"/>
      <c r="O84" s="3"/>
      <c r="P84" s="3"/>
      <c r="Q84" s="3"/>
    </row>
    <row r="85" spans="1:17" ht="8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8" customHeight="1">
      <c r="A86" s="23"/>
      <c r="B86" s="23"/>
      <c r="C86" s="23"/>
      <c r="D86" s="10" t="str">
        <f>$D$21</f>
        <v xml:space="preserve">Long-term growth </v>
      </c>
      <c r="E86" s="26"/>
      <c r="F86" s="21"/>
      <c r="G86" s="21"/>
      <c r="H86" s="21"/>
      <c r="I86" s="21"/>
      <c r="J86" s="21"/>
      <c r="K86" s="21"/>
      <c r="L86" s="21"/>
      <c r="M86" s="21"/>
      <c r="N86" s="21"/>
      <c r="O86" s="3"/>
      <c r="P86" s="3"/>
      <c r="Q86" s="3"/>
    </row>
    <row r="87" spans="1:17" ht="18" customHeight="1">
      <c r="A87" s="23"/>
      <c r="B87" s="23"/>
      <c r="C87" s="40"/>
      <c r="D87" s="24" t="str">
        <f>$D$22</f>
        <v>Long-term growth rate</v>
      </c>
      <c r="E87" s="50">
        <v>1.4999999999999999E-2</v>
      </c>
      <c r="F87" s="47"/>
      <c r="G87" s="47"/>
      <c r="H87" s="47"/>
      <c r="I87" s="47"/>
      <c r="J87" s="47"/>
      <c r="K87" s="47"/>
      <c r="L87" s="47"/>
      <c r="M87" s="47"/>
      <c r="N87" s="47"/>
      <c r="O87" s="3"/>
      <c r="P87" s="3"/>
      <c r="Q87" s="3"/>
    </row>
    <row r="88" spans="1:17" ht="18" customHeight="1">
      <c r="A88" s="23"/>
      <c r="B88" s="23"/>
      <c r="C88" s="40"/>
      <c r="D88" s="24" t="str">
        <f>$D$23</f>
        <v>Terminal Free Cash Flow 2021</v>
      </c>
      <c r="E88" s="47">
        <f>H75*(1+E87)</f>
        <v>603.39922999999987</v>
      </c>
      <c r="F88" s="47"/>
      <c r="G88" s="47"/>
      <c r="H88" s="47"/>
      <c r="I88" s="47"/>
      <c r="J88" s="47"/>
      <c r="K88" s="47"/>
      <c r="L88" s="47"/>
      <c r="M88" s="47"/>
      <c r="N88" s="47"/>
      <c r="O88" s="3"/>
      <c r="P88" s="3"/>
      <c r="Q88" s="3"/>
    </row>
    <row r="89" spans="1:17" ht="8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8" customHeight="1">
      <c r="A90" s="23"/>
      <c r="B90" s="23"/>
      <c r="C90" s="23"/>
      <c r="D90" s="10" t="str">
        <f>D25</f>
        <v>Share price computation</v>
      </c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3"/>
      <c r="P90" s="3"/>
      <c r="Q90" s="3"/>
    </row>
    <row r="91" spans="1:17" ht="18" customHeight="1">
      <c r="A91" s="23"/>
      <c r="B91" s="23"/>
      <c r="C91" s="40"/>
      <c r="D91" s="46" t="str">
        <f>D26</f>
        <v>Terminal value in 2020</v>
      </c>
      <c r="E91" s="47">
        <f>E88/(E84-E87)</f>
        <v>9755.7916091688421</v>
      </c>
      <c r="F91" s="47"/>
      <c r="G91" s="47"/>
      <c r="H91" s="47"/>
      <c r="I91" s="47"/>
      <c r="J91" s="47"/>
      <c r="K91" s="47"/>
      <c r="L91" s="47"/>
      <c r="M91" s="47"/>
      <c r="N91" s="47"/>
      <c r="O91" s="3"/>
      <c r="P91" s="3"/>
      <c r="Q91" s="3"/>
    </row>
    <row r="92" spans="1:17" ht="18" customHeight="1">
      <c r="A92" s="23"/>
      <c r="B92" s="23"/>
      <c r="C92" s="40"/>
      <c r="D92" s="46" t="str">
        <f>D61</f>
        <v>Discounted Terminal Value</v>
      </c>
      <c r="E92" s="47">
        <f>E91/(1+E84)^4</f>
        <v>7255.0612529595182</v>
      </c>
      <c r="F92" s="47"/>
      <c r="G92" s="47"/>
      <c r="H92" s="47"/>
      <c r="I92" s="47"/>
      <c r="J92" s="47"/>
      <c r="K92" s="47"/>
      <c r="L92" s="47"/>
      <c r="M92" s="47"/>
      <c r="N92" s="47"/>
      <c r="O92" s="3"/>
      <c r="P92" s="3"/>
      <c r="Q92" s="3"/>
    </row>
    <row r="93" spans="1:17" ht="21" customHeight="1">
      <c r="A93" s="23"/>
      <c r="B93" s="23"/>
      <c r="C93" s="40"/>
      <c r="D93" s="51" t="str">
        <f t="shared" ref="D93:D98" si="0">D27</f>
        <v>+ Discounted Cash Flows 2017-2020</v>
      </c>
      <c r="E93" s="47">
        <f>NPV(E84,E75:H75)</f>
        <v>1184.822450311106</v>
      </c>
      <c r="F93" s="47"/>
      <c r="G93" s="47"/>
      <c r="H93" s="47"/>
      <c r="I93" s="47"/>
      <c r="J93" s="47"/>
      <c r="K93" s="47"/>
      <c r="L93" s="47"/>
      <c r="M93" s="47"/>
      <c r="N93" s="47"/>
      <c r="O93" s="3"/>
      <c r="P93" s="3"/>
      <c r="Q93" s="3"/>
    </row>
    <row r="94" spans="1:17" ht="18" customHeight="1">
      <c r="A94" s="23"/>
      <c r="B94" s="23"/>
      <c r="C94" s="40"/>
      <c r="D94" s="51" t="str">
        <f t="shared" si="0"/>
        <v>= Enterprise value</v>
      </c>
      <c r="E94" s="47">
        <f>+E92+E93</f>
        <v>8439.8837032706251</v>
      </c>
      <c r="F94" s="47"/>
      <c r="G94" s="47"/>
      <c r="H94" s="47"/>
      <c r="I94" s="47"/>
      <c r="J94" s="47"/>
      <c r="K94" s="47"/>
      <c r="L94" s="47"/>
      <c r="M94" s="47"/>
      <c r="N94" s="47"/>
      <c r="O94" s="3"/>
      <c r="P94" s="3"/>
      <c r="Q94" s="3"/>
    </row>
    <row r="95" spans="1:17" ht="18" customHeight="1">
      <c r="A95" s="23"/>
      <c r="B95" s="23"/>
      <c r="C95" s="40"/>
      <c r="D95" s="51" t="str">
        <f t="shared" si="0"/>
        <v>- Average net debt and minority interests</v>
      </c>
      <c r="E95" s="47">
        <f>E29</f>
        <v>-4131.2315417790733</v>
      </c>
      <c r="F95" s="47"/>
      <c r="G95" s="47"/>
      <c r="H95" s="47"/>
      <c r="I95" s="52"/>
      <c r="J95" s="52"/>
      <c r="K95" s="52"/>
      <c r="L95" s="52"/>
      <c r="M95" s="52"/>
      <c r="N95" s="52"/>
      <c r="O95" s="8"/>
      <c r="P95" s="3"/>
      <c r="Q95" s="3"/>
    </row>
    <row r="96" spans="1:17" ht="18" customHeight="1">
      <c r="A96" s="23"/>
      <c r="B96" s="23"/>
      <c r="C96" s="40"/>
      <c r="D96" s="51" t="str">
        <f t="shared" si="0"/>
        <v>= Market Equity Value</v>
      </c>
      <c r="E96" s="47">
        <f>+E94+E95</f>
        <v>4308.6521614915519</v>
      </c>
      <c r="F96" s="47"/>
      <c r="G96" s="47"/>
      <c r="H96" s="47"/>
      <c r="I96" s="52"/>
      <c r="J96" s="52"/>
      <c r="K96" s="52"/>
      <c r="L96" s="52"/>
      <c r="M96" s="52"/>
      <c r="N96" s="52"/>
      <c r="O96" s="8"/>
      <c r="P96" s="3"/>
      <c r="Q96" s="3"/>
    </row>
    <row r="97" spans="1:17" ht="18" customHeight="1">
      <c r="A97" s="23"/>
      <c r="B97" s="23"/>
      <c r="C97" s="40"/>
      <c r="D97" s="46" t="str">
        <f t="shared" si="0"/>
        <v>Number of shares</v>
      </c>
      <c r="E97" s="21">
        <v>1000</v>
      </c>
      <c r="F97" s="47"/>
      <c r="G97" s="47"/>
      <c r="H97" s="47"/>
      <c r="I97" s="52"/>
      <c r="J97" s="52"/>
      <c r="K97" s="52"/>
      <c r="L97" s="52"/>
      <c r="M97" s="52"/>
      <c r="N97" s="52"/>
      <c r="O97" s="8"/>
      <c r="P97" s="3"/>
      <c r="Q97" s="3"/>
    </row>
    <row r="98" spans="1:17" ht="18" customHeight="1">
      <c r="A98" s="23"/>
      <c r="B98" s="23"/>
      <c r="C98" s="40"/>
      <c r="D98" s="46" t="str">
        <f t="shared" si="0"/>
        <v>Share Price</v>
      </c>
      <c r="E98" s="29">
        <f>E96/E97</f>
        <v>4.3086521614915521</v>
      </c>
      <c r="F98" s="47"/>
      <c r="G98" s="47"/>
      <c r="H98" s="47"/>
      <c r="I98" s="52"/>
      <c r="J98" s="52"/>
      <c r="K98" s="52"/>
      <c r="L98" s="52"/>
      <c r="M98" s="52"/>
      <c r="N98" s="52"/>
      <c r="O98" s="8"/>
      <c r="P98" s="3"/>
      <c r="Q98" s="3"/>
    </row>
    <row r="99" spans="1:17" ht="23.25" customHeight="1">
      <c r="A99" s="23"/>
      <c r="B99" s="23"/>
      <c r="C99" s="23"/>
      <c r="D99" s="23"/>
      <c r="E99" s="39"/>
      <c r="F99" s="39"/>
      <c r="G99" s="39"/>
      <c r="H99" s="39"/>
      <c r="I99" s="53"/>
      <c r="J99" s="53"/>
      <c r="K99" s="53"/>
      <c r="L99" s="53"/>
      <c r="M99" s="53"/>
      <c r="N99" s="53"/>
      <c r="O99" s="8"/>
      <c r="P99" s="3"/>
      <c r="Q99" s="3"/>
    </row>
    <row r="100" spans="1:17" ht="23.25" customHeight="1">
      <c r="A100" s="3"/>
      <c r="B100" s="4">
        <v>4</v>
      </c>
      <c r="C100" s="3"/>
      <c r="D100" s="54" t="s">
        <v>35</v>
      </c>
      <c r="E100" s="54"/>
      <c r="F100" s="54"/>
      <c r="G100" s="54"/>
      <c r="H100" s="54"/>
      <c r="I100" s="31"/>
      <c r="J100" s="31"/>
      <c r="K100" s="32"/>
      <c r="L100" s="32"/>
      <c r="M100" s="32"/>
      <c r="N100" s="32"/>
      <c r="O100" s="8"/>
      <c r="P100" s="3"/>
      <c r="Q100" s="3"/>
    </row>
    <row r="101" spans="1:17" ht="8.25" customHeight="1">
      <c r="A101" s="3"/>
      <c r="B101" s="3"/>
      <c r="C101" s="3"/>
      <c r="D101" s="3"/>
      <c r="E101" s="3"/>
      <c r="F101" s="3"/>
      <c r="G101" s="3"/>
      <c r="H101" s="3"/>
      <c r="I101" s="8"/>
      <c r="J101" s="8"/>
      <c r="K101" s="8"/>
      <c r="L101" s="8"/>
      <c r="M101" s="8"/>
      <c r="N101" s="8"/>
      <c r="O101" s="8"/>
      <c r="P101" s="3"/>
      <c r="Q101" s="3"/>
    </row>
    <row r="102" spans="1:17" s="13" customFormat="1" ht="18.75" customHeight="1">
      <c r="A102" s="9"/>
      <c r="B102" s="9"/>
      <c r="C102" s="9"/>
      <c r="D102" s="10" t="str">
        <f>$D$5</f>
        <v>Free Cash Flow</v>
      </c>
      <c r="E102" s="11"/>
      <c r="F102" s="11"/>
      <c r="G102" s="11"/>
      <c r="H102" s="11"/>
      <c r="I102" s="12"/>
      <c r="J102" s="12"/>
      <c r="K102" s="12"/>
      <c r="L102" s="12"/>
      <c r="M102" s="12"/>
      <c r="N102" s="12"/>
      <c r="O102" s="33"/>
      <c r="P102" s="9"/>
      <c r="Q102" s="9"/>
    </row>
    <row r="103" spans="1:17" ht="18" customHeight="1">
      <c r="A103" s="3"/>
      <c r="B103" s="3"/>
      <c r="C103" s="14"/>
      <c r="D103" s="55"/>
      <c r="E103" s="16">
        <f>E$6</f>
        <v>2017</v>
      </c>
      <c r="F103" s="16">
        <f>F$6</f>
        <v>2018</v>
      </c>
      <c r="G103" s="16">
        <f>G$6</f>
        <v>2019</v>
      </c>
      <c r="H103" s="16">
        <f>H$6</f>
        <v>2020</v>
      </c>
      <c r="I103" s="34"/>
      <c r="J103" s="17"/>
      <c r="K103" s="17"/>
      <c r="L103" s="17"/>
      <c r="M103" s="17"/>
      <c r="N103" s="17"/>
      <c r="O103" s="8"/>
      <c r="P103" s="3"/>
      <c r="Q103" s="3"/>
    </row>
    <row r="104" spans="1:17" ht="18" customHeight="1">
      <c r="A104" s="3"/>
      <c r="B104" s="3"/>
      <c r="C104" s="3"/>
      <c r="D104" s="18" t="s">
        <v>2</v>
      </c>
      <c r="E104" s="18">
        <v>5412.4489999999996</v>
      </c>
      <c r="F104" s="18">
        <v>5747.2690000000002</v>
      </c>
      <c r="G104" s="18">
        <v>6192.085</v>
      </c>
      <c r="H104" s="18">
        <v>6683.7340000000004</v>
      </c>
      <c r="I104" s="19"/>
      <c r="J104" s="19"/>
      <c r="K104" s="19"/>
      <c r="L104" s="19"/>
      <c r="M104" s="19"/>
      <c r="N104" s="19"/>
      <c r="O104" s="8"/>
      <c r="P104" s="3"/>
      <c r="Q104" s="3"/>
    </row>
    <row r="105" spans="1:17" ht="18" customHeight="1">
      <c r="A105" s="3"/>
      <c r="B105" s="3"/>
      <c r="C105" s="3"/>
      <c r="D105" s="20" t="str">
        <f>$D$8</f>
        <v>EBIT</v>
      </c>
      <c r="E105" s="21">
        <v>932.89400000000001</v>
      </c>
      <c r="F105" s="21">
        <v>1056.0650000000001</v>
      </c>
      <c r="G105" s="21">
        <v>1183.461</v>
      </c>
      <c r="H105" s="21">
        <v>1336.259</v>
      </c>
      <c r="I105" s="22"/>
      <c r="J105" s="22"/>
      <c r="K105" s="22"/>
      <c r="L105" s="22"/>
      <c r="M105" s="22"/>
      <c r="N105" s="22"/>
      <c r="O105" s="8"/>
      <c r="P105" s="3"/>
      <c r="Q105" s="3"/>
    </row>
    <row r="106" spans="1:17" ht="18" customHeight="1">
      <c r="A106" s="3"/>
      <c r="B106" s="3"/>
      <c r="C106" s="3"/>
      <c r="D106" s="20" t="str">
        <f>$D$9</f>
        <v>Theoretical tax rate @ 28%</v>
      </c>
      <c r="E106" s="21">
        <v>-261.21032000000002</v>
      </c>
      <c r="F106" s="21">
        <v>-295.69820000000004</v>
      </c>
      <c r="G106" s="21">
        <v>-331.36908000000005</v>
      </c>
      <c r="H106" s="21">
        <v>-374.15252000000004</v>
      </c>
      <c r="I106" s="21"/>
      <c r="J106" s="21"/>
      <c r="K106" s="21"/>
      <c r="L106" s="21"/>
      <c r="M106" s="21"/>
      <c r="N106" s="21"/>
      <c r="O106" s="3"/>
      <c r="P106" s="3"/>
      <c r="Q106" s="3"/>
    </row>
    <row r="107" spans="1:17" ht="18" customHeight="1">
      <c r="A107" s="3"/>
      <c r="B107" s="3"/>
      <c r="C107" s="3"/>
      <c r="D107" s="20" t="str">
        <f>$D$10</f>
        <v>Depreciation &amp; Amortization</v>
      </c>
      <c r="E107" s="21">
        <v>263.5630000000001</v>
      </c>
      <c r="F107" s="21">
        <v>281.29299999999989</v>
      </c>
      <c r="G107" s="21">
        <v>304.21900000000005</v>
      </c>
      <c r="H107" s="21">
        <v>329.38999999999987</v>
      </c>
      <c r="I107" s="21"/>
      <c r="J107" s="21"/>
      <c r="K107" s="21"/>
      <c r="L107" s="21"/>
      <c r="M107" s="21"/>
      <c r="N107" s="21"/>
      <c r="O107" s="3"/>
      <c r="P107" s="3"/>
      <c r="Q107" s="3"/>
    </row>
    <row r="108" spans="1:17" ht="18" customHeight="1">
      <c r="A108" s="23"/>
      <c r="B108" s="23"/>
      <c r="C108" s="23"/>
      <c r="D108" s="24" t="str">
        <f>$D$11</f>
        <v>Capital expenditures</v>
      </c>
      <c r="E108" s="21">
        <v>-489.4</v>
      </c>
      <c r="F108" s="21">
        <v>-432.50099999999998</v>
      </c>
      <c r="G108" s="21">
        <v>-441.24099999999999</v>
      </c>
      <c r="H108" s="21">
        <v>-434.05</v>
      </c>
      <c r="I108" s="21"/>
      <c r="J108" s="21"/>
      <c r="K108" s="21"/>
      <c r="L108" s="21"/>
      <c r="M108" s="21"/>
      <c r="N108" s="21"/>
      <c r="O108" s="3"/>
      <c r="P108" s="3"/>
      <c r="Q108" s="3"/>
    </row>
    <row r="109" spans="1:17" ht="18" customHeight="1">
      <c r="A109" s="23"/>
      <c r="B109" s="23"/>
      <c r="C109" s="23"/>
      <c r="D109" s="24" t="str">
        <f>$D$12</f>
        <v>Change in Working Capital</v>
      </c>
      <c r="E109" s="21">
        <v>298.6497916481793</v>
      </c>
      <c r="F109" s="21">
        <v>-422.80701485319639</v>
      </c>
      <c r="G109" s="21">
        <v>-76.015600985179447</v>
      </c>
      <c r="H109" s="21">
        <v>-87.246175809803333</v>
      </c>
      <c r="I109" s="21"/>
      <c r="J109" s="21"/>
      <c r="K109" s="21"/>
      <c r="L109" s="21"/>
      <c r="M109" s="21"/>
      <c r="N109" s="21"/>
      <c r="O109" s="3"/>
      <c r="P109" s="3"/>
      <c r="Q109" s="3"/>
    </row>
    <row r="110" spans="1:17" ht="18" customHeight="1">
      <c r="A110" s="23"/>
      <c r="B110" s="23"/>
      <c r="C110" s="23"/>
      <c r="D110" s="25" t="str">
        <f>$D$13</f>
        <v xml:space="preserve">= Free Cash Flow to the Firm </v>
      </c>
      <c r="E110" s="21">
        <f>SUM(E105:E109)</f>
        <v>744.49647164817941</v>
      </c>
      <c r="F110" s="21">
        <f>SUM(F105:F109)</f>
        <v>186.35178514680354</v>
      </c>
      <c r="G110" s="21">
        <f>SUM(G105:G109)</f>
        <v>639.05431901482052</v>
      </c>
      <c r="H110" s="21">
        <f>SUM(H105:H109)</f>
        <v>770.20030419019645</v>
      </c>
      <c r="I110" s="21"/>
      <c r="J110" s="21"/>
      <c r="K110" s="21"/>
      <c r="L110" s="21"/>
      <c r="M110" s="21"/>
      <c r="N110" s="21"/>
      <c r="O110" s="3"/>
      <c r="P110" s="3"/>
      <c r="Q110" s="3"/>
    </row>
    <row r="111" spans="1:17" ht="8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8" customHeight="1">
      <c r="A112" s="23"/>
      <c r="B112" s="23"/>
      <c r="C112" s="23"/>
      <c r="D112" s="10" t="str">
        <f>$D$15</f>
        <v>Cost of capital</v>
      </c>
      <c r="E112" s="21"/>
      <c r="F112" s="21"/>
      <c r="G112" s="21"/>
      <c r="J112" s="21" t="s">
        <v>36</v>
      </c>
      <c r="K112" s="26">
        <f>E116*(1-E118)+E117*E118</f>
        <v>7.6850360706034723E-2</v>
      </c>
      <c r="L112" s="21"/>
      <c r="M112" s="21" t="s">
        <v>37</v>
      </c>
      <c r="N112" s="28">
        <v>1.4999999999999999E-2</v>
      </c>
      <c r="O112" s="21"/>
      <c r="P112" s="3" t="s">
        <v>38</v>
      </c>
      <c r="Q112" s="56">
        <f>H110*(1+N112)</f>
        <v>781.75330875304928</v>
      </c>
    </row>
    <row r="113" spans="1:17" ht="18" customHeight="1">
      <c r="A113" s="23"/>
      <c r="B113" s="23"/>
      <c r="C113" s="23"/>
      <c r="D113" s="24" t="str">
        <f>$D$16</f>
        <v>Risk-free rate</v>
      </c>
      <c r="E113" s="26">
        <v>2.1950000000000001E-2</v>
      </c>
      <c r="F113" s="21"/>
      <c r="G113" s="21"/>
      <c r="J113" s="21" t="s">
        <v>39</v>
      </c>
      <c r="K113" s="26">
        <f>K112/10</f>
        <v>7.685036070603472E-3</v>
      </c>
      <c r="L113" s="21"/>
      <c r="M113" s="21" t="s">
        <v>40</v>
      </c>
      <c r="N113" s="26">
        <f>N112/10</f>
        <v>1.5E-3</v>
      </c>
      <c r="O113" s="21"/>
      <c r="P113" s="21" t="s">
        <v>41</v>
      </c>
      <c r="Q113" s="56">
        <f>Q112/10</f>
        <v>78.175330875304923</v>
      </c>
    </row>
    <row r="114" spans="1:17" ht="18" customHeight="1">
      <c r="A114" s="23"/>
      <c r="B114" s="23"/>
      <c r="C114" s="23"/>
      <c r="D114" s="24" t="str">
        <f>$D$17</f>
        <v>Market risk premium</v>
      </c>
      <c r="E114" s="26">
        <v>0.06</v>
      </c>
      <c r="F114" s="21"/>
      <c r="G114" s="3"/>
      <c r="J114" s="3"/>
      <c r="K114" s="3"/>
      <c r="L114" s="3"/>
      <c r="M114" s="3"/>
      <c r="N114" s="21"/>
      <c r="O114" s="21"/>
      <c r="P114" s="21"/>
      <c r="Q114" s="3"/>
    </row>
    <row r="115" spans="1:17" ht="18" customHeight="1">
      <c r="A115" s="23"/>
      <c r="B115" s="23"/>
      <c r="C115" s="23"/>
      <c r="D115" s="24" t="str">
        <f>$D$18</f>
        <v>Equity beta</v>
      </c>
      <c r="E115" s="27">
        <v>1.1101591379912374</v>
      </c>
      <c r="F115" s="21"/>
      <c r="G115" s="3"/>
      <c r="J115" s="3"/>
      <c r="K115" s="3"/>
      <c r="L115" s="3"/>
      <c r="M115" s="3"/>
      <c r="N115" s="14" t="s">
        <v>36</v>
      </c>
      <c r="O115" s="3"/>
      <c r="P115" s="21"/>
      <c r="Q115" s="3"/>
    </row>
    <row r="116" spans="1:17" ht="18" customHeight="1">
      <c r="A116" s="23"/>
      <c r="B116" s="23"/>
      <c r="C116" s="23"/>
      <c r="D116" s="24" t="str">
        <f>$D$19</f>
        <v>Cost of equity</v>
      </c>
      <c r="E116" s="26">
        <f>E113+E114*E115</f>
        <v>8.8559548279474237E-2</v>
      </c>
      <c r="F116" s="21"/>
      <c r="G116" s="3"/>
      <c r="J116" s="3"/>
      <c r="K116" s="21"/>
      <c r="L116" s="21"/>
      <c r="M116" s="21">
        <v>-1</v>
      </c>
      <c r="N116" s="21">
        <f>M116+1</f>
        <v>0</v>
      </c>
      <c r="O116" s="21">
        <f>N116+1</f>
        <v>1</v>
      </c>
      <c r="P116" s="21"/>
      <c r="Q116" s="3"/>
    </row>
    <row r="117" spans="1:17" ht="18" customHeight="1">
      <c r="A117" s="23"/>
      <c r="B117" s="23"/>
      <c r="C117" s="23"/>
      <c r="D117" s="24" t="s">
        <v>28</v>
      </c>
      <c r="E117" s="26">
        <v>4.2479999999999997E-2</v>
      </c>
      <c r="F117" s="21"/>
      <c r="G117" s="3"/>
      <c r="J117" s="3"/>
      <c r="K117" s="21"/>
      <c r="L117" s="21">
        <f>E133</f>
        <v>7.2049031182682715</v>
      </c>
      <c r="M117" s="26">
        <f>$K$112+M116*$K$113</f>
        <v>6.916532463543125E-2</v>
      </c>
      <c r="N117" s="26">
        <f>$K$112+N116*$K$113</f>
        <v>7.6850360706034723E-2</v>
      </c>
      <c r="O117" s="26">
        <f>$K$112+O116*$K$113</f>
        <v>8.4535396776638197E-2</v>
      </c>
      <c r="P117" s="21"/>
      <c r="Q117" s="3"/>
    </row>
    <row r="118" spans="1:17" ht="18" customHeight="1">
      <c r="A118" s="23"/>
      <c r="B118" s="23"/>
      <c r="C118" s="23"/>
      <c r="D118" s="24" t="s">
        <v>29</v>
      </c>
      <c r="E118" s="38">
        <v>0.25410812411664357</v>
      </c>
      <c r="F118" s="21"/>
      <c r="G118" s="3"/>
      <c r="J118" s="3"/>
      <c r="K118" s="21">
        <f>M116</f>
        <v>-1</v>
      </c>
      <c r="L118" s="26">
        <f>$N$112+K118*$N$113</f>
        <v>1.35E-2</v>
      </c>
      <c r="M118" s="57"/>
      <c r="N118" s="58"/>
      <c r="O118" s="57"/>
      <c r="P118" s="21"/>
      <c r="Q118" s="3"/>
    </row>
    <row r="119" spans="1:17" ht="18" customHeight="1">
      <c r="A119" s="23"/>
      <c r="B119" s="23"/>
      <c r="C119" s="23"/>
      <c r="D119" s="24" t="s">
        <v>31</v>
      </c>
      <c r="E119" s="26">
        <f>(E118*E117+(1-E118)*E116)</f>
        <v>7.6850360706034723E-2</v>
      </c>
      <c r="F119" s="21"/>
      <c r="G119" s="3"/>
      <c r="J119" s="59" t="s">
        <v>37</v>
      </c>
      <c r="K119" s="21">
        <f>K118+1</f>
        <v>0</v>
      </c>
      <c r="L119" s="26">
        <f>$N$112+K119*$N$113</f>
        <v>1.4999999999999999E-2</v>
      </c>
      <c r="M119" s="58"/>
      <c r="N119" s="58"/>
      <c r="O119" s="58"/>
      <c r="P119" s="60"/>
      <c r="Q119" s="3"/>
    </row>
    <row r="120" spans="1:17" ht="15" customHeight="1">
      <c r="A120" s="3"/>
      <c r="B120" s="3"/>
      <c r="C120" s="3"/>
      <c r="D120" s="3"/>
      <c r="E120" s="3"/>
      <c r="F120" s="3"/>
      <c r="G120" s="3"/>
      <c r="J120" s="3"/>
      <c r="K120" s="21">
        <f>K119+1</f>
        <v>1</v>
      </c>
      <c r="L120" s="26">
        <f>$N$112+K120*$N$113</f>
        <v>1.6500000000000001E-2</v>
      </c>
      <c r="M120" s="57"/>
      <c r="N120" s="58"/>
      <c r="O120" s="57"/>
      <c r="P120" s="3"/>
      <c r="Q120" s="3"/>
    </row>
    <row r="121" spans="1:17" ht="18" customHeight="1">
      <c r="A121" s="23"/>
      <c r="B121" s="23"/>
      <c r="C121" s="23"/>
      <c r="D121" s="10" t="str">
        <f>$D$21</f>
        <v xml:space="preserve">Long-term growth </v>
      </c>
      <c r="E121" s="26"/>
      <c r="F121" s="21"/>
      <c r="G121" s="3"/>
      <c r="J121" s="21"/>
      <c r="K121" s="3"/>
      <c r="L121" s="3"/>
      <c r="M121" s="3"/>
      <c r="N121" s="3"/>
      <c r="O121" s="3"/>
      <c r="P121" s="21"/>
      <c r="Q121" s="3"/>
    </row>
    <row r="122" spans="1:17" ht="18" customHeight="1">
      <c r="A122" s="23"/>
      <c r="B122" s="23"/>
      <c r="C122" s="23"/>
      <c r="D122" s="24" t="str">
        <f>$D$22</f>
        <v>Long-term growth rate</v>
      </c>
      <c r="E122" s="28">
        <v>1.4999999999999999E-2</v>
      </c>
      <c r="F122" s="21"/>
      <c r="G122" s="21"/>
      <c r="J122" s="21"/>
      <c r="K122" s="21"/>
      <c r="L122" s="21"/>
      <c r="M122" s="21"/>
      <c r="N122" s="21"/>
      <c r="O122" s="21"/>
      <c r="P122" s="21"/>
      <c r="Q122" s="3"/>
    </row>
    <row r="123" spans="1:17" ht="18" customHeight="1">
      <c r="A123" s="23"/>
      <c r="B123" s="23"/>
      <c r="C123" s="23"/>
      <c r="D123" s="24" t="str">
        <f>$D$23</f>
        <v>Terminal Free Cash Flow 2021</v>
      </c>
      <c r="E123" s="21">
        <f>H110*(1+E122)</f>
        <v>781.75330875304928</v>
      </c>
      <c r="F123" s="21"/>
      <c r="G123" s="21"/>
      <c r="J123" s="21"/>
      <c r="K123" s="21"/>
      <c r="L123" s="21"/>
      <c r="M123" s="21"/>
      <c r="N123" s="21"/>
      <c r="O123" s="21"/>
      <c r="P123" s="21"/>
      <c r="Q123" s="3"/>
    </row>
    <row r="124" spans="1:17" ht="16.5" customHeight="1">
      <c r="A124" s="3"/>
      <c r="B124" s="3"/>
      <c r="C124" s="3"/>
      <c r="D124" s="3"/>
      <c r="E124" s="3"/>
      <c r="F124" s="3"/>
      <c r="G124" s="3"/>
      <c r="J124" s="3"/>
      <c r="K124" s="3"/>
      <c r="L124" s="3"/>
      <c r="M124" s="3"/>
      <c r="N124" s="14" t="s">
        <v>36</v>
      </c>
      <c r="O124" s="3"/>
      <c r="P124" s="3"/>
      <c r="Q124" s="3"/>
    </row>
    <row r="125" spans="1:17" ht="23.25" customHeight="1">
      <c r="A125" s="23"/>
      <c r="B125" s="23"/>
      <c r="C125" s="23"/>
      <c r="D125" s="10" t="str">
        <f>D25</f>
        <v>Share price computation</v>
      </c>
      <c r="E125" s="21"/>
      <c r="F125" s="21"/>
      <c r="G125" s="21"/>
      <c r="J125" s="3"/>
      <c r="K125" s="21"/>
      <c r="L125" s="21"/>
      <c r="M125" s="21">
        <v>-1</v>
      </c>
      <c r="N125" s="21">
        <f>M125+1</f>
        <v>0</v>
      </c>
      <c r="O125" s="21">
        <f>N125+1</f>
        <v>1</v>
      </c>
      <c r="P125" s="21"/>
      <c r="Q125" s="3"/>
    </row>
    <row r="126" spans="1:17" ht="18" customHeight="1">
      <c r="A126" s="23"/>
      <c r="B126" s="23"/>
      <c r="C126" s="23"/>
      <c r="D126" s="24" t="str">
        <f>D26</f>
        <v>Terminal value in 2020</v>
      </c>
      <c r="E126" s="21">
        <f>E123/(E119-E122)</f>
        <v>12639.430066844765</v>
      </c>
      <c r="F126" s="21"/>
      <c r="G126" s="21"/>
      <c r="J126" s="3"/>
      <c r="K126" s="21"/>
      <c r="L126" s="21">
        <f>E133</f>
        <v>7.2049031182682715</v>
      </c>
      <c r="M126" s="26">
        <f>$K$112+M125*$K$113</f>
        <v>6.916532463543125E-2</v>
      </c>
      <c r="N126" s="26">
        <f>$K$112+N125*$K$113</f>
        <v>7.6850360706034723E-2</v>
      </c>
      <c r="O126" s="26">
        <f>$K$112+O125*$K$113</f>
        <v>8.4535396776638197E-2</v>
      </c>
      <c r="P126" s="21"/>
      <c r="Q126" s="3"/>
    </row>
    <row r="127" spans="1:17" ht="18" customHeight="1">
      <c r="A127" s="23"/>
      <c r="B127" s="23"/>
      <c r="C127" s="23"/>
      <c r="D127" s="24" t="str">
        <f>D61</f>
        <v>Discounted Terminal Value</v>
      </c>
      <c r="E127" s="21">
        <f>E126/(1+E119)^4</f>
        <v>9399.5283018626797</v>
      </c>
      <c r="F127" s="21"/>
      <c r="G127" s="21"/>
      <c r="J127" s="3"/>
      <c r="K127" s="21">
        <f>M125</f>
        <v>-1</v>
      </c>
      <c r="L127" s="61">
        <f>$Q$112+K127*$Q$113</f>
        <v>703.57797787774439</v>
      </c>
      <c r="M127" s="57"/>
      <c r="N127" s="58"/>
      <c r="O127" s="57"/>
      <c r="P127" s="21"/>
      <c r="Q127" s="3"/>
    </row>
    <row r="128" spans="1:17" ht="26.25" customHeight="1">
      <c r="A128" s="23"/>
      <c r="B128" s="23"/>
      <c r="C128" s="23"/>
      <c r="D128" s="25" t="str">
        <f t="shared" ref="D128:D133" si="1">D27</f>
        <v>+ Discounted Cash Flows 2017-2020</v>
      </c>
      <c r="E128" s="21">
        <f>NPV(E119,E110:H110)</f>
        <v>1936.6063581846643</v>
      </c>
      <c r="F128" s="21"/>
      <c r="G128" s="21"/>
      <c r="J128" s="59" t="s">
        <v>38</v>
      </c>
      <c r="K128" s="21">
        <f>K127+1</f>
        <v>0</v>
      </c>
      <c r="L128" s="61">
        <f>$Q$112+K128*$Q$113</f>
        <v>781.75330875304928</v>
      </c>
      <c r="M128" s="58"/>
      <c r="N128" s="58"/>
      <c r="O128" s="58"/>
      <c r="P128" s="21"/>
      <c r="Q128" s="3"/>
    </row>
    <row r="129" spans="1:17" ht="18" customHeight="1">
      <c r="A129" s="23"/>
      <c r="B129" s="23"/>
      <c r="C129" s="23"/>
      <c r="D129" s="25" t="str">
        <f t="shared" si="1"/>
        <v>= Enterprise value</v>
      </c>
      <c r="E129" s="21">
        <f>+E127+E128</f>
        <v>11336.134660047344</v>
      </c>
      <c r="F129" s="21"/>
      <c r="G129" s="21"/>
      <c r="J129" s="3"/>
      <c r="K129" s="21">
        <f>K128+1</f>
        <v>1</v>
      </c>
      <c r="L129" s="61">
        <f>$Q$112+K129*$Q$113</f>
        <v>859.92863962835418</v>
      </c>
      <c r="M129" s="57"/>
      <c r="N129" s="58"/>
      <c r="O129" s="57"/>
      <c r="P129" s="21"/>
      <c r="Q129" s="3"/>
    </row>
    <row r="130" spans="1:17" ht="18" customHeight="1">
      <c r="A130" s="23"/>
      <c r="B130" s="23"/>
      <c r="C130" s="23"/>
      <c r="D130" s="25" t="str">
        <f t="shared" si="1"/>
        <v>- Average net debt and minority interests</v>
      </c>
      <c r="E130" s="21">
        <f>E29</f>
        <v>-4131.2315417790733</v>
      </c>
      <c r="F130" s="21"/>
      <c r="G130" s="21"/>
      <c r="H130" s="21"/>
      <c r="I130" s="3"/>
      <c r="J130" s="3"/>
      <c r="K130" s="3"/>
      <c r="L130" s="3"/>
      <c r="M130" s="3"/>
      <c r="N130" s="21"/>
      <c r="O130" s="3"/>
      <c r="P130" s="3"/>
      <c r="Q130" s="3"/>
    </row>
    <row r="131" spans="1:17" ht="18" customHeight="1">
      <c r="A131" s="23"/>
      <c r="B131" s="23"/>
      <c r="C131" s="23"/>
      <c r="D131" s="25" t="str">
        <f t="shared" si="1"/>
        <v>= Market Equity Value</v>
      </c>
      <c r="E131" s="21">
        <f>+E129+E130</f>
        <v>7204.9031182682711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3"/>
      <c r="P131" s="3"/>
      <c r="Q131" s="3"/>
    </row>
    <row r="132" spans="1:17" ht="18" customHeight="1">
      <c r="A132" s="23"/>
      <c r="B132" s="23"/>
      <c r="C132" s="23"/>
      <c r="D132" s="24" t="str">
        <f t="shared" si="1"/>
        <v>Number of shares</v>
      </c>
      <c r="E132" s="21">
        <v>1000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3"/>
      <c r="P132" s="3"/>
      <c r="Q132" s="3"/>
    </row>
    <row r="133" spans="1:17" ht="18" customHeight="1">
      <c r="A133" s="23"/>
      <c r="B133" s="23"/>
      <c r="C133" s="23"/>
      <c r="D133" s="24" t="str">
        <f t="shared" si="1"/>
        <v>Share Price</v>
      </c>
      <c r="E133" s="29">
        <f>E131/E132</f>
        <v>7.2049031182682715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3"/>
      <c r="P133" s="3"/>
      <c r="Q133" s="3"/>
    </row>
    <row r="134" spans="1:17" ht="18" customHeight="1">
      <c r="A134" s="23"/>
      <c r="B134" s="23"/>
      <c r="C134" s="23"/>
      <c r="D134" s="24"/>
      <c r="E134" s="62"/>
      <c r="F134" s="21"/>
      <c r="G134" s="21"/>
      <c r="H134" s="21"/>
      <c r="I134" s="21"/>
      <c r="J134" s="21"/>
      <c r="K134" s="21"/>
      <c r="L134" s="21"/>
      <c r="M134" s="21"/>
      <c r="N134" s="21"/>
      <c r="O134" s="3"/>
      <c r="P134" s="3"/>
      <c r="Q134" s="3"/>
    </row>
    <row r="135" spans="1:17" ht="18" customHeight="1">
      <c r="A135" s="23"/>
      <c r="B135" s="23"/>
      <c r="C135" s="23"/>
      <c r="F135" s="21"/>
      <c r="G135" s="21"/>
      <c r="H135" s="21"/>
      <c r="I135" s="21"/>
      <c r="J135" s="21"/>
      <c r="K135" s="21"/>
      <c r="L135" s="21"/>
      <c r="M135" s="21"/>
      <c r="N135" s="21"/>
      <c r="O135" s="3"/>
      <c r="P135" s="3"/>
      <c r="Q135" s="3"/>
    </row>
    <row r="136" spans="1:17" ht="23.25" customHeight="1">
      <c r="A136" s="23"/>
      <c r="B136" s="23"/>
      <c r="C136" s="23"/>
      <c r="D136" s="24"/>
      <c r="E136" s="63"/>
      <c r="F136" s="64"/>
      <c r="G136" s="39"/>
      <c r="H136" s="39"/>
      <c r="I136" s="39"/>
      <c r="J136" s="39"/>
      <c r="K136" s="39"/>
      <c r="L136" s="39"/>
      <c r="M136" s="39"/>
      <c r="N136" s="39"/>
      <c r="O136" s="3"/>
      <c r="P136" s="3"/>
      <c r="Q136" s="3"/>
    </row>
    <row r="137" spans="1:17" ht="23.25" customHeight="1">
      <c r="A137" s="65"/>
      <c r="B137" s="65"/>
      <c r="C137" s="65"/>
      <c r="D137" s="65"/>
      <c r="E137" s="66"/>
      <c r="F137" s="66"/>
      <c r="G137" s="66"/>
      <c r="H137" s="66"/>
      <c r="I137" s="66"/>
      <c r="J137" s="66"/>
      <c r="K137" s="66"/>
      <c r="L137" s="66"/>
      <c r="M137" s="66"/>
      <c r="N137" s="66"/>
    </row>
    <row r="138" spans="1:17" ht="23.25" customHeight="1">
      <c r="A138" s="65"/>
      <c r="B138" s="65"/>
      <c r="C138" s="65"/>
      <c r="D138" s="65"/>
      <c r="E138" s="66"/>
      <c r="F138" s="66"/>
      <c r="G138" s="66"/>
      <c r="H138" s="66"/>
      <c r="I138" s="66"/>
      <c r="J138" s="66"/>
      <c r="K138" s="66"/>
      <c r="L138" s="66"/>
      <c r="M138" s="66"/>
      <c r="N138" s="66"/>
    </row>
    <row r="139" spans="1:17" ht="23.25" customHeight="1">
      <c r="A139" s="65"/>
      <c r="B139" s="65"/>
      <c r="C139" s="65"/>
      <c r="D139" s="65"/>
      <c r="E139" s="66"/>
      <c r="F139" s="66"/>
      <c r="G139" s="66"/>
      <c r="H139" s="66"/>
      <c r="I139" s="66"/>
      <c r="J139" s="66"/>
      <c r="K139" s="66"/>
      <c r="L139" s="66"/>
      <c r="M139" s="66"/>
      <c r="N139" s="66"/>
    </row>
    <row r="140" spans="1:17" ht="23.25" customHeight="1">
      <c r="A140" s="65"/>
      <c r="B140" s="65"/>
      <c r="C140" s="65"/>
      <c r="D140" s="65"/>
      <c r="E140" s="66"/>
      <c r="F140" s="66"/>
      <c r="G140" s="66"/>
      <c r="H140" s="66"/>
      <c r="I140" s="66"/>
      <c r="J140" s="66"/>
      <c r="K140" s="66"/>
      <c r="L140" s="66"/>
      <c r="M140" s="66"/>
      <c r="N140" s="66"/>
    </row>
    <row r="141" spans="1:17" ht="23.25" customHeight="1">
      <c r="A141" s="65"/>
      <c r="B141" s="65"/>
      <c r="C141" s="65"/>
      <c r="D141" s="65"/>
      <c r="E141" s="66"/>
      <c r="F141" s="66"/>
      <c r="G141" s="66"/>
      <c r="H141" s="66"/>
      <c r="I141" s="66"/>
      <c r="J141" s="66"/>
      <c r="K141" s="66"/>
      <c r="L141" s="66"/>
      <c r="M141" s="66"/>
      <c r="N141" s="66"/>
    </row>
    <row r="142" spans="1:17" ht="23.25" customHeight="1">
      <c r="A142" s="65"/>
      <c r="B142" s="65"/>
      <c r="C142" s="65"/>
      <c r="D142" s="65"/>
      <c r="E142" s="66"/>
      <c r="F142" s="66"/>
      <c r="G142" s="66"/>
      <c r="H142" s="66"/>
      <c r="I142" s="66"/>
      <c r="J142" s="66"/>
      <c r="K142" s="66"/>
      <c r="L142" s="66"/>
      <c r="M142" s="66"/>
      <c r="N142" s="66"/>
    </row>
    <row r="143" spans="1:17" ht="23.25" customHeight="1">
      <c r="A143" s="65"/>
      <c r="B143" s="65"/>
      <c r="C143" s="65"/>
      <c r="D143" s="65"/>
      <c r="E143" s="66"/>
      <c r="F143" s="66"/>
      <c r="G143" s="66"/>
      <c r="H143" s="66"/>
      <c r="I143" s="66"/>
      <c r="J143" s="66"/>
      <c r="K143" s="66"/>
      <c r="L143" s="66"/>
      <c r="M143" s="66"/>
      <c r="N143" s="66"/>
    </row>
    <row r="144" spans="1:17" ht="23.25" customHeight="1">
      <c r="A144" s="65"/>
      <c r="B144" s="65"/>
      <c r="C144" s="65"/>
      <c r="D144" s="65"/>
      <c r="E144" s="66"/>
      <c r="F144" s="66"/>
      <c r="G144" s="66"/>
      <c r="H144" s="66"/>
      <c r="I144" s="66"/>
      <c r="J144" s="66"/>
      <c r="K144" s="66"/>
      <c r="L144" s="66"/>
      <c r="M144" s="66"/>
      <c r="N144" s="66"/>
    </row>
    <row r="145" spans="1:14" ht="23.25" customHeight="1">
      <c r="A145" s="65"/>
      <c r="B145" s="65"/>
      <c r="C145" s="65"/>
      <c r="D145" s="65"/>
      <c r="E145" s="66"/>
      <c r="F145" s="66"/>
      <c r="G145" s="66"/>
      <c r="H145" s="66"/>
      <c r="I145" s="66"/>
      <c r="J145" s="66"/>
      <c r="K145" s="66"/>
      <c r="L145" s="66"/>
      <c r="M145" s="66"/>
      <c r="N145" s="66"/>
    </row>
    <row r="146" spans="1:14" ht="23.25" customHeight="1">
      <c r="A146" s="65"/>
      <c r="B146" s="65"/>
      <c r="C146" s="65"/>
      <c r="D146" s="65"/>
      <c r="E146" s="66"/>
      <c r="F146" s="66"/>
      <c r="G146" s="66"/>
      <c r="H146" s="66"/>
      <c r="I146" s="66"/>
      <c r="J146" s="66"/>
      <c r="K146" s="66"/>
      <c r="L146" s="66"/>
      <c r="M146" s="66"/>
      <c r="N146" s="66"/>
    </row>
    <row r="147" spans="1:14" ht="23.25" customHeight="1">
      <c r="A147" s="65"/>
      <c r="B147" s="65"/>
      <c r="C147" s="65"/>
      <c r="D147" s="65"/>
      <c r="E147" s="66"/>
      <c r="F147" s="66"/>
      <c r="G147" s="66"/>
      <c r="H147" s="66"/>
      <c r="I147" s="66"/>
      <c r="J147" s="66"/>
      <c r="K147" s="66"/>
      <c r="L147" s="66"/>
      <c r="M147" s="66"/>
      <c r="N147" s="66"/>
    </row>
    <row r="148" spans="1:14" ht="23.25" customHeight="1">
      <c r="A148" s="65"/>
      <c r="B148" s="65"/>
      <c r="C148" s="65"/>
      <c r="D148" s="65"/>
      <c r="E148" s="66"/>
      <c r="F148" s="66"/>
      <c r="G148" s="66"/>
      <c r="H148" s="66"/>
      <c r="I148" s="66"/>
      <c r="J148" s="66"/>
      <c r="K148" s="66"/>
      <c r="L148" s="66"/>
      <c r="M148" s="66"/>
      <c r="N148" s="66"/>
    </row>
    <row r="149" spans="1:14" ht="23.25" customHeight="1">
      <c r="A149" s="65"/>
      <c r="B149" s="65"/>
      <c r="C149" s="65"/>
      <c r="D149" s="65"/>
      <c r="E149" s="66"/>
      <c r="F149" s="66"/>
      <c r="G149" s="66"/>
      <c r="H149" s="66"/>
      <c r="I149" s="66"/>
      <c r="J149" s="66"/>
      <c r="K149" s="66"/>
      <c r="L149" s="66"/>
      <c r="M149" s="66"/>
      <c r="N149" s="66"/>
    </row>
    <row r="150" spans="1:14" ht="23.25" customHeight="1">
      <c r="A150" s="65"/>
      <c r="B150" s="65"/>
      <c r="C150" s="65"/>
      <c r="D150" s="65"/>
      <c r="E150" s="66"/>
      <c r="F150" s="66"/>
      <c r="G150" s="66"/>
      <c r="H150" s="66"/>
      <c r="I150" s="66"/>
      <c r="J150" s="66"/>
      <c r="K150" s="66"/>
      <c r="L150" s="66"/>
      <c r="M150" s="66"/>
      <c r="N150" s="66"/>
    </row>
    <row r="151" spans="1:14" ht="23.25" customHeight="1">
      <c r="A151" s="65"/>
      <c r="B151" s="65"/>
      <c r="C151" s="65"/>
      <c r="D151" s="65"/>
      <c r="E151" s="66"/>
      <c r="F151" s="66"/>
      <c r="G151" s="66"/>
      <c r="H151" s="66"/>
      <c r="I151" s="66"/>
      <c r="J151" s="66"/>
      <c r="K151" s="66"/>
      <c r="L151" s="66"/>
      <c r="M151" s="66"/>
      <c r="N151" s="66"/>
    </row>
    <row r="152" spans="1:14" ht="23.25" customHeight="1">
      <c r="A152" s="65"/>
      <c r="B152" s="65"/>
      <c r="C152" s="65"/>
      <c r="D152" s="65"/>
      <c r="E152" s="66"/>
      <c r="F152" s="66"/>
      <c r="G152" s="66"/>
      <c r="H152" s="66"/>
      <c r="I152" s="66"/>
      <c r="J152" s="66"/>
      <c r="K152" s="66"/>
      <c r="L152" s="66"/>
      <c r="M152" s="66"/>
      <c r="N152" s="66"/>
    </row>
    <row r="153" spans="1:14" ht="23.25" customHeight="1">
      <c r="A153" s="65"/>
      <c r="B153" s="65"/>
      <c r="C153" s="65"/>
      <c r="D153" s="65"/>
      <c r="E153" s="66"/>
      <c r="F153" s="66"/>
      <c r="G153" s="66"/>
      <c r="H153" s="66"/>
      <c r="I153" s="66"/>
      <c r="J153" s="66"/>
      <c r="K153" s="66"/>
      <c r="L153" s="66"/>
      <c r="M153" s="66"/>
      <c r="N153" s="66"/>
    </row>
    <row r="154" spans="1:14" ht="23.25" customHeight="1">
      <c r="A154" s="65"/>
      <c r="B154" s="65"/>
      <c r="C154" s="65"/>
      <c r="D154" s="65"/>
      <c r="E154" s="66"/>
      <c r="F154" s="66"/>
      <c r="G154" s="66"/>
      <c r="H154" s="66"/>
      <c r="I154" s="66"/>
      <c r="J154" s="66"/>
      <c r="K154" s="66"/>
      <c r="L154" s="66"/>
      <c r="M154" s="66"/>
      <c r="N154" s="66"/>
    </row>
    <row r="155" spans="1:14" ht="23.25" customHeight="1">
      <c r="A155" s="65"/>
      <c r="B155" s="65"/>
      <c r="C155" s="65"/>
      <c r="D155" s="65"/>
      <c r="E155" s="66"/>
      <c r="F155" s="66"/>
      <c r="G155" s="66"/>
      <c r="H155" s="66"/>
      <c r="I155" s="66"/>
      <c r="J155" s="66"/>
      <c r="K155" s="66"/>
      <c r="L155" s="66"/>
      <c r="M155" s="66"/>
      <c r="N155" s="66"/>
    </row>
    <row r="156" spans="1:14" ht="23.25" customHeight="1">
      <c r="A156" s="65"/>
      <c r="B156" s="65"/>
      <c r="C156" s="65"/>
      <c r="D156" s="65"/>
      <c r="E156" s="66"/>
      <c r="F156" s="66"/>
      <c r="G156" s="66"/>
      <c r="H156" s="66"/>
      <c r="I156" s="66"/>
      <c r="J156" s="66"/>
      <c r="K156" s="66"/>
      <c r="L156" s="66"/>
      <c r="M156" s="66"/>
      <c r="N156" s="66"/>
    </row>
    <row r="157" spans="1:14" ht="23.25" customHeight="1">
      <c r="A157" s="65"/>
      <c r="B157" s="65"/>
      <c r="C157" s="65"/>
      <c r="D157" s="65"/>
      <c r="E157" s="66"/>
      <c r="F157" s="66"/>
      <c r="G157" s="66"/>
      <c r="H157" s="66"/>
      <c r="I157" s="66"/>
      <c r="J157" s="66"/>
      <c r="K157" s="66"/>
      <c r="L157" s="66"/>
      <c r="M157" s="66"/>
      <c r="N157" s="66"/>
    </row>
    <row r="158" spans="1:14" ht="23.25" customHeight="1">
      <c r="A158" s="65"/>
      <c r="B158" s="65"/>
      <c r="C158" s="65"/>
      <c r="D158" s="65"/>
      <c r="E158" s="66"/>
      <c r="F158" s="66"/>
      <c r="G158" s="66"/>
      <c r="H158" s="66"/>
      <c r="I158" s="66"/>
      <c r="J158" s="66"/>
      <c r="K158" s="66"/>
      <c r="L158" s="66"/>
      <c r="M158" s="66"/>
      <c r="N158" s="66"/>
    </row>
    <row r="159" spans="1:14" ht="23.25" customHeight="1">
      <c r="A159" s="65"/>
      <c r="B159" s="65"/>
      <c r="C159" s="65"/>
      <c r="D159" s="65"/>
      <c r="E159" s="66"/>
      <c r="F159" s="66"/>
      <c r="G159" s="66"/>
      <c r="H159" s="66"/>
      <c r="I159" s="66"/>
      <c r="J159" s="66"/>
      <c r="K159" s="66"/>
      <c r="L159" s="66"/>
      <c r="M159" s="66"/>
      <c r="N159" s="66"/>
    </row>
    <row r="160" spans="1:14" ht="23.25" customHeight="1">
      <c r="A160" s="65"/>
      <c r="B160" s="65"/>
      <c r="C160" s="65"/>
      <c r="D160" s="65"/>
      <c r="E160" s="66"/>
      <c r="F160" s="66"/>
      <c r="G160" s="66"/>
      <c r="H160" s="66"/>
      <c r="I160" s="66"/>
      <c r="J160" s="66"/>
      <c r="K160" s="66"/>
      <c r="L160" s="66"/>
      <c r="M160" s="66"/>
      <c r="N160" s="66"/>
    </row>
    <row r="161" spans="1:14" ht="23.25" customHeight="1">
      <c r="A161" s="65"/>
      <c r="B161" s="65"/>
      <c r="C161" s="65"/>
      <c r="D161" s="65"/>
      <c r="E161" s="66"/>
      <c r="F161" s="66"/>
      <c r="G161" s="66"/>
      <c r="H161" s="66"/>
      <c r="I161" s="66"/>
      <c r="J161" s="66"/>
      <c r="K161" s="66"/>
      <c r="L161" s="66"/>
      <c r="M161" s="66"/>
      <c r="N161" s="66"/>
    </row>
    <row r="162" spans="1:14" ht="23.25" customHeight="1">
      <c r="A162" s="65"/>
      <c r="B162" s="65"/>
      <c r="C162" s="65"/>
      <c r="D162" s="65"/>
      <c r="E162" s="66"/>
      <c r="F162" s="66"/>
      <c r="G162" s="66"/>
      <c r="H162" s="66"/>
      <c r="I162" s="66"/>
      <c r="J162" s="66"/>
      <c r="K162" s="66"/>
      <c r="L162" s="66"/>
      <c r="M162" s="66"/>
      <c r="N162" s="66"/>
    </row>
    <row r="163" spans="1:14" ht="23.25" customHeight="1">
      <c r="A163" s="65"/>
      <c r="B163" s="65"/>
      <c r="C163" s="65"/>
      <c r="D163" s="65"/>
      <c r="E163" s="66"/>
      <c r="F163" s="66"/>
      <c r="G163" s="66"/>
      <c r="H163" s="66"/>
      <c r="I163" s="66"/>
      <c r="J163" s="66"/>
      <c r="K163" s="66"/>
      <c r="L163" s="66"/>
      <c r="M163" s="66"/>
      <c r="N163" s="66"/>
    </row>
    <row r="164" spans="1:14" ht="23.25" customHeight="1">
      <c r="A164" s="65"/>
      <c r="B164" s="65"/>
      <c r="C164" s="65"/>
      <c r="D164" s="65"/>
      <c r="E164" s="66"/>
      <c r="F164" s="66"/>
      <c r="G164" s="66"/>
      <c r="H164" s="66"/>
      <c r="I164" s="66"/>
      <c r="J164" s="66"/>
      <c r="K164" s="66"/>
      <c r="L164" s="66"/>
      <c r="M164" s="66"/>
      <c r="N164" s="66"/>
    </row>
    <row r="165" spans="1:14" ht="23.25" customHeight="1">
      <c r="A165" s="65"/>
      <c r="B165" s="65"/>
      <c r="C165" s="65"/>
      <c r="D165" s="65"/>
      <c r="E165" s="66"/>
      <c r="F165" s="66"/>
      <c r="G165" s="66"/>
      <c r="H165" s="66"/>
      <c r="I165" s="66"/>
      <c r="J165" s="66"/>
      <c r="K165" s="66"/>
      <c r="L165" s="66"/>
      <c r="M165" s="66"/>
      <c r="N165" s="66"/>
    </row>
    <row r="166" spans="1:14" ht="23.25" customHeight="1">
      <c r="A166" s="65"/>
      <c r="B166" s="65"/>
      <c r="C166" s="65"/>
      <c r="D166" s="65"/>
      <c r="E166" s="66"/>
      <c r="F166" s="66"/>
      <c r="G166" s="66"/>
      <c r="H166" s="66"/>
      <c r="I166" s="66"/>
      <c r="J166" s="66"/>
      <c r="K166" s="66"/>
      <c r="L166" s="66"/>
      <c r="M166" s="66"/>
      <c r="N166" s="66"/>
    </row>
    <row r="167" spans="1:14" ht="23.25" customHeight="1">
      <c r="A167" s="65"/>
      <c r="B167" s="65"/>
      <c r="C167" s="65"/>
      <c r="D167" s="65"/>
      <c r="E167" s="66"/>
      <c r="F167" s="66"/>
      <c r="G167" s="66"/>
      <c r="H167" s="66"/>
      <c r="I167" s="66"/>
      <c r="J167" s="66"/>
      <c r="K167" s="66"/>
      <c r="L167" s="66"/>
      <c r="M167" s="66"/>
      <c r="N167" s="66"/>
    </row>
    <row r="168" spans="1:14" ht="23.25" customHeight="1">
      <c r="A168" s="65"/>
      <c r="B168" s="65"/>
      <c r="C168" s="65"/>
      <c r="D168" s="65"/>
      <c r="E168" s="66"/>
      <c r="F168" s="66"/>
      <c r="G168" s="66"/>
      <c r="H168" s="66"/>
      <c r="I168" s="66"/>
      <c r="J168" s="66"/>
      <c r="K168" s="66"/>
      <c r="L168" s="66"/>
      <c r="M168" s="66"/>
      <c r="N168" s="66"/>
    </row>
    <row r="169" spans="1:14" ht="23.25" customHeight="1">
      <c r="A169" s="65"/>
      <c r="B169" s="65"/>
      <c r="C169" s="65"/>
      <c r="D169" s="65"/>
      <c r="E169" s="66"/>
      <c r="F169" s="66"/>
      <c r="G169" s="66"/>
      <c r="H169" s="66"/>
      <c r="I169" s="66"/>
      <c r="J169" s="66"/>
      <c r="K169" s="66"/>
      <c r="L169" s="66"/>
      <c r="M169" s="66"/>
      <c r="N169" s="66"/>
    </row>
    <row r="170" spans="1:14" ht="23.25" customHeight="1">
      <c r="A170" s="65"/>
      <c r="B170" s="65"/>
      <c r="C170" s="65"/>
      <c r="D170" s="65"/>
      <c r="E170" s="66"/>
      <c r="F170" s="66"/>
      <c r="G170" s="66"/>
      <c r="H170" s="66"/>
      <c r="I170" s="66"/>
      <c r="J170" s="66"/>
      <c r="K170" s="66"/>
      <c r="L170" s="66"/>
      <c r="M170" s="66"/>
      <c r="N170" s="66"/>
    </row>
    <row r="171" spans="1:14" ht="23.25" customHeight="1">
      <c r="A171" s="65"/>
      <c r="B171" s="65"/>
      <c r="C171" s="65"/>
      <c r="D171" s="65"/>
      <c r="E171" s="66"/>
      <c r="F171" s="66"/>
      <c r="G171" s="66"/>
      <c r="H171" s="66"/>
      <c r="I171" s="66"/>
      <c r="J171" s="66"/>
      <c r="K171" s="66"/>
      <c r="L171" s="66"/>
      <c r="M171" s="66"/>
      <c r="N171" s="66"/>
    </row>
    <row r="172" spans="1:14" ht="23.25" customHeight="1">
      <c r="A172" s="65"/>
      <c r="B172" s="65"/>
      <c r="C172" s="65"/>
      <c r="D172" s="65"/>
      <c r="E172" s="66"/>
      <c r="F172" s="66"/>
      <c r="G172" s="66"/>
      <c r="H172" s="66"/>
      <c r="I172" s="66"/>
      <c r="J172" s="66"/>
      <c r="K172" s="66"/>
      <c r="L172" s="66"/>
      <c r="M172" s="66"/>
      <c r="N172" s="66"/>
    </row>
    <row r="173" spans="1:14" ht="23.25" customHeight="1">
      <c r="A173" s="65"/>
      <c r="B173" s="65"/>
      <c r="C173" s="65"/>
      <c r="D173" s="65"/>
      <c r="E173" s="66"/>
      <c r="F173" s="66"/>
      <c r="G173" s="66"/>
      <c r="H173" s="66"/>
      <c r="I173" s="66"/>
      <c r="J173" s="66"/>
      <c r="K173" s="66"/>
      <c r="L173" s="66"/>
      <c r="M173" s="66"/>
      <c r="N173" s="66"/>
    </row>
    <row r="174" spans="1:14" ht="23.25" customHeight="1">
      <c r="A174" s="65"/>
      <c r="B174" s="65"/>
      <c r="C174" s="65"/>
      <c r="D174" s="65"/>
      <c r="E174" s="66"/>
      <c r="F174" s="66"/>
      <c r="G174" s="66"/>
      <c r="H174" s="66"/>
      <c r="I174" s="66"/>
      <c r="J174" s="66"/>
      <c r="K174" s="66"/>
      <c r="L174" s="66"/>
      <c r="M174" s="66"/>
      <c r="N174" s="66"/>
    </row>
    <row r="175" spans="1:14" ht="23.25" customHeight="1">
      <c r="A175" s="65"/>
      <c r="B175" s="65"/>
      <c r="C175" s="65"/>
      <c r="D175" s="65"/>
      <c r="E175" s="66"/>
      <c r="F175" s="66"/>
      <c r="G175" s="66"/>
      <c r="H175" s="66"/>
      <c r="I175" s="66"/>
      <c r="J175" s="66"/>
      <c r="K175" s="66"/>
      <c r="L175" s="66"/>
      <c r="M175" s="66"/>
      <c r="N175" s="66"/>
    </row>
    <row r="176" spans="1:14" ht="23.25" customHeight="1">
      <c r="A176" s="65"/>
      <c r="B176" s="65"/>
      <c r="C176" s="65"/>
      <c r="D176" s="65"/>
      <c r="E176" s="66"/>
      <c r="F176" s="66"/>
      <c r="G176" s="66"/>
      <c r="H176" s="66"/>
      <c r="I176" s="66"/>
      <c r="J176" s="66"/>
      <c r="K176" s="66"/>
      <c r="L176" s="66"/>
      <c r="M176" s="66"/>
      <c r="N176" s="66"/>
    </row>
    <row r="177" spans="1:14" ht="23.25" customHeight="1">
      <c r="A177" s="65"/>
      <c r="B177" s="65"/>
      <c r="C177" s="65"/>
      <c r="D177" s="65"/>
      <c r="E177" s="66"/>
      <c r="F177" s="66"/>
      <c r="G177" s="66"/>
      <c r="H177" s="66"/>
      <c r="I177" s="66"/>
      <c r="J177" s="66"/>
      <c r="K177" s="66"/>
      <c r="L177" s="66"/>
      <c r="M177" s="66"/>
      <c r="N177" s="66"/>
    </row>
    <row r="178" spans="1:14" ht="23.25" customHeight="1">
      <c r="A178" s="65"/>
      <c r="B178" s="65"/>
      <c r="C178" s="65"/>
      <c r="D178" s="65"/>
      <c r="E178" s="66"/>
      <c r="F178" s="66"/>
      <c r="G178" s="66"/>
      <c r="H178" s="66"/>
      <c r="I178" s="66"/>
      <c r="J178" s="66"/>
      <c r="K178" s="66"/>
      <c r="L178" s="66"/>
      <c r="M178" s="66"/>
      <c r="N178" s="66"/>
    </row>
    <row r="179" spans="1:14" ht="23.25" customHeight="1">
      <c r="A179" s="65"/>
      <c r="B179" s="65"/>
      <c r="C179" s="65"/>
      <c r="D179" s="65"/>
      <c r="E179" s="66"/>
      <c r="F179" s="66"/>
      <c r="G179" s="66"/>
      <c r="H179" s="66"/>
      <c r="I179" s="66"/>
      <c r="J179" s="66"/>
      <c r="K179" s="66"/>
      <c r="L179" s="66"/>
      <c r="M179" s="66"/>
      <c r="N179" s="66"/>
    </row>
    <row r="180" spans="1:14" ht="23.25" customHeight="1">
      <c r="A180" s="65"/>
      <c r="B180" s="65"/>
      <c r="C180" s="65"/>
      <c r="D180" s="65"/>
      <c r="E180" s="66"/>
      <c r="F180" s="66"/>
      <c r="G180" s="66"/>
      <c r="H180" s="66"/>
      <c r="I180" s="66"/>
      <c r="J180" s="66"/>
      <c r="K180" s="66"/>
      <c r="L180" s="66"/>
      <c r="M180" s="66"/>
      <c r="N180" s="66"/>
    </row>
    <row r="181" spans="1:14" ht="23.25" customHeight="1">
      <c r="A181" s="65"/>
      <c r="B181" s="65"/>
      <c r="C181" s="65"/>
      <c r="D181" s="65"/>
      <c r="E181" s="66"/>
      <c r="F181" s="66"/>
      <c r="G181" s="66"/>
      <c r="H181" s="66"/>
      <c r="I181" s="66"/>
      <c r="J181" s="66"/>
      <c r="K181" s="66"/>
      <c r="L181" s="66"/>
      <c r="M181" s="66"/>
      <c r="N181" s="66"/>
    </row>
    <row r="182" spans="1:14" ht="23.25" customHeight="1">
      <c r="A182" s="65"/>
      <c r="B182" s="65"/>
      <c r="C182" s="65"/>
      <c r="D182" s="65"/>
      <c r="E182" s="66"/>
      <c r="F182" s="66"/>
      <c r="G182" s="66"/>
      <c r="H182" s="66"/>
      <c r="I182" s="66"/>
      <c r="J182" s="66"/>
      <c r="K182" s="66"/>
      <c r="L182" s="66"/>
      <c r="M182" s="66"/>
      <c r="N182" s="66"/>
    </row>
    <row r="183" spans="1:14" ht="23.25" customHeight="1">
      <c r="A183" s="65"/>
      <c r="B183" s="65"/>
      <c r="C183" s="65"/>
      <c r="D183" s="65"/>
      <c r="E183" s="66"/>
      <c r="F183" s="66"/>
      <c r="G183" s="66"/>
      <c r="H183" s="66"/>
      <c r="I183" s="66"/>
      <c r="J183" s="66"/>
      <c r="K183" s="66"/>
      <c r="L183" s="66"/>
      <c r="M183" s="66"/>
      <c r="N183" s="66"/>
    </row>
    <row r="184" spans="1:14" ht="23.25" customHeight="1">
      <c r="A184" s="65"/>
      <c r="B184" s="65"/>
      <c r="C184" s="65"/>
      <c r="D184" s="65"/>
      <c r="E184" s="66"/>
      <c r="F184" s="66"/>
      <c r="G184" s="66"/>
      <c r="H184" s="66"/>
      <c r="I184" s="66"/>
      <c r="J184" s="66"/>
      <c r="K184" s="66"/>
      <c r="L184" s="66"/>
      <c r="M184" s="66"/>
      <c r="N184" s="66"/>
    </row>
    <row r="185" spans="1:14" ht="23.25" customHeight="1">
      <c r="A185" s="65"/>
      <c r="B185" s="65"/>
      <c r="C185" s="65"/>
      <c r="D185" s="65"/>
      <c r="E185" s="66"/>
      <c r="F185" s="66"/>
      <c r="G185" s="66"/>
      <c r="H185" s="66"/>
      <c r="I185" s="66"/>
      <c r="J185" s="66"/>
      <c r="K185" s="66"/>
      <c r="L185" s="66"/>
      <c r="M185" s="66"/>
      <c r="N185" s="66"/>
    </row>
    <row r="186" spans="1:14" ht="23.25" customHeight="1">
      <c r="A186" s="65"/>
      <c r="B186" s="65"/>
      <c r="C186" s="65"/>
      <c r="D186" s="65"/>
      <c r="E186" s="66"/>
      <c r="F186" s="66"/>
      <c r="G186" s="66"/>
      <c r="H186" s="66"/>
      <c r="I186" s="66"/>
      <c r="J186" s="66"/>
      <c r="K186" s="66"/>
      <c r="L186" s="66"/>
      <c r="M186" s="66"/>
      <c r="N186" s="66"/>
    </row>
    <row r="187" spans="1:14" ht="23.25" customHeight="1">
      <c r="A187" s="65"/>
      <c r="B187" s="65"/>
      <c r="C187" s="65"/>
      <c r="D187" s="65"/>
      <c r="E187" s="66"/>
      <c r="F187" s="66"/>
      <c r="G187" s="66"/>
      <c r="H187" s="66"/>
      <c r="I187" s="66"/>
      <c r="J187" s="66"/>
      <c r="K187" s="66"/>
      <c r="L187" s="66"/>
      <c r="M187" s="66"/>
      <c r="N187" s="66"/>
    </row>
    <row r="188" spans="1:14" ht="23.25" customHeight="1">
      <c r="A188" s="65"/>
      <c r="B188" s="65"/>
      <c r="C188" s="65"/>
      <c r="D188" s="65"/>
      <c r="E188" s="66"/>
      <c r="F188" s="66"/>
      <c r="G188" s="66"/>
      <c r="H188" s="66"/>
      <c r="I188" s="66"/>
      <c r="J188" s="66"/>
      <c r="K188" s="66"/>
      <c r="L188" s="66"/>
      <c r="M188" s="66"/>
      <c r="N188" s="66"/>
    </row>
    <row r="189" spans="1:14" ht="23.25" customHeight="1">
      <c r="A189" s="65"/>
      <c r="B189" s="65"/>
      <c r="C189" s="65"/>
      <c r="D189" s="65"/>
      <c r="E189" s="66"/>
      <c r="F189" s="66"/>
      <c r="G189" s="66"/>
      <c r="H189" s="66"/>
      <c r="I189" s="66"/>
      <c r="J189" s="66"/>
      <c r="K189" s="66"/>
      <c r="L189" s="66"/>
      <c r="M189" s="66"/>
      <c r="N189" s="66"/>
    </row>
    <row r="190" spans="1:14" ht="23.25" customHeight="1">
      <c r="A190" s="65"/>
      <c r="B190" s="65"/>
      <c r="C190" s="65"/>
      <c r="D190" s="65"/>
      <c r="E190" s="66"/>
      <c r="F190" s="66"/>
      <c r="G190" s="66"/>
      <c r="H190" s="66"/>
      <c r="I190" s="66"/>
      <c r="J190" s="66"/>
      <c r="K190" s="66"/>
      <c r="L190" s="66"/>
      <c r="M190" s="66"/>
      <c r="N190" s="66"/>
    </row>
    <row r="191" spans="1:14" ht="23.25" customHeight="1">
      <c r="A191" s="65"/>
      <c r="B191" s="65"/>
      <c r="C191" s="65"/>
      <c r="D191" s="65"/>
      <c r="E191" s="66"/>
      <c r="F191" s="66"/>
      <c r="G191" s="66"/>
      <c r="H191" s="66"/>
      <c r="I191" s="66"/>
      <c r="J191" s="66"/>
      <c r="K191" s="66"/>
      <c r="L191" s="66"/>
      <c r="M191" s="66"/>
      <c r="N191" s="66"/>
    </row>
    <row r="192" spans="1:14" ht="23.25" customHeight="1">
      <c r="A192" s="65"/>
      <c r="B192" s="65"/>
      <c r="C192" s="65"/>
      <c r="D192" s="65"/>
      <c r="E192" s="66"/>
      <c r="F192" s="66"/>
      <c r="G192" s="66"/>
      <c r="H192" s="66"/>
      <c r="I192" s="66"/>
      <c r="J192" s="66"/>
      <c r="K192" s="66"/>
      <c r="L192" s="66"/>
      <c r="M192" s="66"/>
      <c r="N192" s="66"/>
    </row>
    <row r="193" spans="1:14" ht="23.25" customHeight="1">
      <c r="A193" s="65"/>
      <c r="B193" s="65"/>
      <c r="C193" s="65"/>
      <c r="D193" s="65"/>
      <c r="E193" s="66"/>
      <c r="F193" s="66"/>
      <c r="G193" s="66"/>
      <c r="H193" s="66"/>
      <c r="I193" s="66"/>
      <c r="J193" s="66"/>
      <c r="K193" s="66"/>
      <c r="L193" s="66"/>
      <c r="M193" s="66"/>
      <c r="N193" s="66"/>
    </row>
    <row r="194" spans="1:14" ht="23.25" customHeight="1">
      <c r="A194" s="65"/>
      <c r="B194" s="65"/>
      <c r="C194" s="65"/>
      <c r="D194" s="65"/>
      <c r="E194" s="66"/>
      <c r="F194" s="66"/>
      <c r="G194" s="66"/>
      <c r="H194" s="66"/>
      <c r="I194" s="66"/>
      <c r="J194" s="66"/>
      <c r="K194" s="66"/>
      <c r="L194" s="66"/>
      <c r="M194" s="66"/>
      <c r="N194" s="66"/>
    </row>
    <row r="195" spans="1:14" ht="23.25" customHeight="1">
      <c r="A195" s="65"/>
      <c r="B195" s="65"/>
      <c r="C195" s="65"/>
      <c r="D195" s="65"/>
      <c r="E195" s="66"/>
      <c r="F195" s="66"/>
      <c r="G195" s="66"/>
      <c r="H195" s="66"/>
      <c r="I195" s="66"/>
      <c r="J195" s="66"/>
      <c r="K195" s="66"/>
      <c r="L195" s="66"/>
      <c r="M195" s="66"/>
      <c r="N195" s="66"/>
    </row>
    <row r="196" spans="1:14" ht="23.25" customHeight="1">
      <c r="A196" s="65"/>
      <c r="B196" s="65"/>
      <c r="C196" s="65"/>
      <c r="D196" s="65"/>
      <c r="E196" s="66"/>
      <c r="F196" s="66"/>
      <c r="G196" s="66"/>
      <c r="H196" s="66"/>
      <c r="I196" s="66"/>
      <c r="J196" s="66"/>
      <c r="K196" s="66"/>
      <c r="L196" s="66"/>
      <c r="M196" s="66"/>
      <c r="N196" s="66"/>
    </row>
    <row r="197" spans="1:14" ht="23.25" customHeight="1">
      <c r="A197" s="65"/>
      <c r="B197" s="65"/>
      <c r="C197" s="65"/>
      <c r="D197" s="65"/>
      <c r="E197" s="66"/>
      <c r="F197" s="66"/>
      <c r="G197" s="66"/>
      <c r="H197" s="66"/>
      <c r="I197" s="66"/>
      <c r="J197" s="66"/>
      <c r="K197" s="66"/>
      <c r="L197" s="66"/>
      <c r="M197" s="66"/>
      <c r="N197" s="66"/>
    </row>
    <row r="198" spans="1:14" ht="23.25" customHeight="1">
      <c r="A198" s="65"/>
      <c r="B198" s="65"/>
      <c r="C198" s="65"/>
      <c r="D198" s="65"/>
      <c r="E198" s="66"/>
      <c r="F198" s="66"/>
      <c r="G198" s="66"/>
      <c r="H198" s="66"/>
      <c r="I198" s="66"/>
      <c r="J198" s="66"/>
      <c r="K198" s="66"/>
      <c r="L198" s="66"/>
      <c r="M198" s="66"/>
      <c r="N198" s="66"/>
    </row>
    <row r="199" spans="1:14" ht="23.25" customHeight="1">
      <c r="A199" s="65"/>
      <c r="B199" s="65"/>
      <c r="C199" s="65"/>
      <c r="D199" s="65"/>
      <c r="E199" s="66"/>
      <c r="F199" s="66"/>
      <c r="G199" s="66"/>
      <c r="H199" s="66"/>
      <c r="I199" s="66"/>
      <c r="J199" s="66"/>
      <c r="K199" s="66"/>
      <c r="L199" s="66"/>
      <c r="M199" s="66"/>
      <c r="N199" s="66"/>
    </row>
    <row r="200" spans="1:14" ht="23.25" customHeight="1">
      <c r="A200" s="65"/>
      <c r="B200" s="65"/>
      <c r="C200" s="65"/>
      <c r="D200" s="65"/>
      <c r="E200" s="66"/>
      <c r="F200" s="66"/>
      <c r="G200" s="66"/>
      <c r="H200" s="66"/>
      <c r="I200" s="66"/>
      <c r="J200" s="66"/>
      <c r="K200" s="66"/>
      <c r="L200" s="66"/>
      <c r="M200" s="66"/>
      <c r="N200" s="66"/>
    </row>
    <row r="201" spans="1:14" ht="23.25" customHeight="1">
      <c r="A201" s="65"/>
      <c r="B201" s="65"/>
      <c r="C201" s="65"/>
      <c r="D201" s="65"/>
      <c r="E201" s="66"/>
      <c r="F201" s="66"/>
      <c r="G201" s="66"/>
      <c r="H201" s="66"/>
      <c r="I201" s="66"/>
      <c r="J201" s="66"/>
      <c r="K201" s="66"/>
      <c r="L201" s="66"/>
      <c r="M201" s="66"/>
      <c r="N201" s="66"/>
    </row>
    <row r="202" spans="1:14" ht="23.25" customHeight="1">
      <c r="A202" s="65"/>
      <c r="B202" s="65"/>
      <c r="C202" s="65"/>
      <c r="D202" s="65"/>
      <c r="E202" s="66"/>
      <c r="F202" s="66"/>
      <c r="G202" s="66"/>
      <c r="H202" s="66"/>
      <c r="I202" s="66"/>
      <c r="J202" s="66"/>
      <c r="K202" s="66"/>
      <c r="L202" s="66"/>
      <c r="M202" s="66"/>
      <c r="N202" s="66"/>
    </row>
    <row r="203" spans="1:14" ht="23.25" customHeight="1">
      <c r="A203" s="65"/>
      <c r="B203" s="65"/>
      <c r="C203" s="65"/>
      <c r="D203" s="65"/>
      <c r="E203" s="66"/>
      <c r="F203" s="66"/>
      <c r="G203" s="66"/>
      <c r="H203" s="66"/>
      <c r="I203" s="66"/>
      <c r="J203" s="66"/>
      <c r="K203" s="66"/>
      <c r="L203" s="66"/>
      <c r="M203" s="66"/>
      <c r="N203" s="66"/>
    </row>
    <row r="204" spans="1:14" ht="23.25" customHeight="1">
      <c r="A204" s="65"/>
      <c r="B204" s="65"/>
      <c r="C204" s="65"/>
      <c r="D204" s="65"/>
      <c r="E204" s="66"/>
      <c r="F204" s="66"/>
      <c r="G204" s="66"/>
      <c r="H204" s="66"/>
      <c r="I204" s="66"/>
      <c r="J204" s="66"/>
      <c r="K204" s="66"/>
      <c r="L204" s="66"/>
      <c r="M204" s="66"/>
      <c r="N204" s="66"/>
    </row>
    <row r="205" spans="1:14" ht="23.25" customHeight="1">
      <c r="A205" s="65"/>
      <c r="B205" s="65"/>
      <c r="C205" s="65"/>
      <c r="D205" s="65"/>
      <c r="E205" s="66"/>
      <c r="F205" s="66"/>
      <c r="G205" s="66"/>
      <c r="H205" s="66"/>
      <c r="I205" s="66"/>
      <c r="J205" s="66"/>
      <c r="K205" s="66"/>
      <c r="L205" s="66"/>
      <c r="M205" s="66"/>
      <c r="N205" s="66"/>
    </row>
    <row r="206" spans="1:14" ht="23.25" customHeight="1">
      <c r="A206" s="65"/>
      <c r="B206" s="65"/>
      <c r="C206" s="65"/>
      <c r="D206" s="65"/>
      <c r="E206" s="66"/>
      <c r="F206" s="66"/>
      <c r="G206" s="66"/>
      <c r="H206" s="66"/>
      <c r="I206" s="66"/>
      <c r="J206" s="66"/>
      <c r="K206" s="66"/>
      <c r="L206" s="66"/>
      <c r="M206" s="66"/>
      <c r="N206" s="66"/>
    </row>
    <row r="207" spans="1:14" ht="23.25" customHeight="1">
      <c r="A207" s="65"/>
      <c r="B207" s="65"/>
      <c r="C207" s="65"/>
      <c r="D207" s="65"/>
      <c r="E207" s="66"/>
      <c r="F207" s="66"/>
      <c r="G207" s="66"/>
      <c r="H207" s="66"/>
      <c r="I207" s="66"/>
      <c r="J207" s="66"/>
      <c r="K207" s="66"/>
      <c r="L207" s="66"/>
      <c r="M207" s="66"/>
      <c r="N207" s="66"/>
    </row>
    <row r="208" spans="1:14" ht="23.25" customHeight="1">
      <c r="A208" s="65"/>
      <c r="B208" s="65"/>
      <c r="C208" s="65"/>
      <c r="D208" s="65"/>
      <c r="E208" s="66"/>
      <c r="F208" s="66"/>
      <c r="G208" s="66"/>
      <c r="H208" s="66"/>
      <c r="I208" s="66"/>
      <c r="J208" s="66"/>
      <c r="K208" s="66"/>
      <c r="L208" s="66"/>
      <c r="M208" s="66"/>
      <c r="N208" s="66"/>
    </row>
    <row r="209" spans="1:14" ht="23.25" customHeight="1">
      <c r="A209" s="65"/>
      <c r="B209" s="65"/>
      <c r="C209" s="65"/>
      <c r="D209" s="65"/>
      <c r="E209" s="66"/>
      <c r="F209" s="66"/>
      <c r="G209" s="66"/>
      <c r="H209" s="66"/>
      <c r="I209" s="66"/>
      <c r="J209" s="66"/>
      <c r="K209" s="66"/>
      <c r="L209" s="66"/>
      <c r="M209" s="66"/>
      <c r="N209" s="66"/>
    </row>
    <row r="210" spans="1:14" ht="23.25" customHeight="1">
      <c r="A210" s="65"/>
      <c r="B210" s="65"/>
      <c r="C210" s="65"/>
      <c r="D210" s="65"/>
      <c r="E210" s="66"/>
      <c r="F210" s="66"/>
      <c r="G210" s="66"/>
      <c r="H210" s="66"/>
      <c r="I210" s="66"/>
      <c r="J210" s="66"/>
      <c r="K210" s="66"/>
      <c r="L210" s="66"/>
      <c r="M210" s="66"/>
      <c r="N210" s="66"/>
    </row>
    <row r="211" spans="1:14" ht="23.25" customHeight="1">
      <c r="A211" s="65"/>
      <c r="B211" s="65"/>
      <c r="C211" s="65"/>
      <c r="D211" s="65"/>
      <c r="E211" s="66"/>
      <c r="F211" s="66"/>
      <c r="G211" s="66"/>
      <c r="H211" s="66"/>
      <c r="I211" s="66"/>
      <c r="J211" s="66"/>
      <c r="K211" s="66"/>
      <c r="L211" s="66"/>
      <c r="M211" s="66"/>
      <c r="N211" s="66"/>
    </row>
    <row r="212" spans="1:14" ht="23.25" customHeight="1">
      <c r="A212" s="65"/>
      <c r="B212" s="65"/>
      <c r="C212" s="65"/>
      <c r="D212" s="65"/>
      <c r="E212" s="66"/>
      <c r="F212" s="66"/>
      <c r="G212" s="66"/>
      <c r="H212" s="66"/>
      <c r="I212" s="66"/>
      <c r="J212" s="66"/>
      <c r="K212" s="66"/>
      <c r="L212" s="66"/>
      <c r="M212" s="66"/>
      <c r="N212" s="66"/>
    </row>
    <row r="213" spans="1:14" ht="23.25" customHeight="1">
      <c r="A213" s="65"/>
      <c r="B213" s="65"/>
      <c r="C213" s="65"/>
      <c r="D213" s="65"/>
      <c r="E213" s="66"/>
      <c r="F213" s="66"/>
      <c r="G213" s="66"/>
      <c r="H213" s="66"/>
      <c r="I213" s="66"/>
      <c r="J213" s="66"/>
      <c r="K213" s="66"/>
      <c r="L213" s="66"/>
      <c r="M213" s="66"/>
      <c r="N213" s="66"/>
    </row>
    <row r="214" spans="1:14" ht="23.25" customHeight="1">
      <c r="A214" s="65"/>
      <c r="B214" s="65"/>
      <c r="C214" s="65"/>
      <c r="D214" s="65"/>
      <c r="E214" s="66"/>
      <c r="F214" s="66"/>
      <c r="G214" s="66"/>
      <c r="H214" s="66"/>
      <c r="I214" s="66"/>
      <c r="J214" s="66"/>
      <c r="K214" s="66"/>
      <c r="L214" s="66"/>
      <c r="M214" s="66"/>
      <c r="N214" s="66"/>
    </row>
    <row r="215" spans="1:14" ht="23.25" customHeight="1">
      <c r="A215" s="65"/>
      <c r="B215" s="65"/>
      <c r="C215" s="65"/>
      <c r="D215" s="65"/>
      <c r="E215" s="66"/>
      <c r="F215" s="66"/>
      <c r="G215" s="66"/>
      <c r="H215" s="66"/>
      <c r="I215" s="66"/>
      <c r="J215" s="66"/>
      <c r="K215" s="66"/>
      <c r="L215" s="66"/>
      <c r="M215" s="66"/>
      <c r="N215" s="66"/>
    </row>
    <row r="216" spans="1:14" ht="23.25" customHeight="1">
      <c r="A216" s="65"/>
      <c r="B216" s="65"/>
      <c r="C216" s="65"/>
      <c r="D216" s="65"/>
      <c r="E216" s="66"/>
      <c r="F216" s="66"/>
      <c r="G216" s="66"/>
      <c r="H216" s="66"/>
      <c r="I216" s="66"/>
      <c r="J216" s="66"/>
      <c r="K216" s="66"/>
      <c r="L216" s="66"/>
      <c r="M216" s="66"/>
      <c r="N216" s="66"/>
    </row>
    <row r="217" spans="1:14" ht="23.25" customHeight="1">
      <c r="A217" s="65"/>
      <c r="B217" s="65"/>
      <c r="C217" s="65"/>
      <c r="D217" s="65"/>
      <c r="E217" s="66"/>
      <c r="F217" s="66"/>
      <c r="G217" s="66"/>
      <c r="H217" s="66"/>
      <c r="I217" s="66"/>
      <c r="J217" s="66"/>
      <c r="K217" s="66"/>
      <c r="L217" s="66"/>
      <c r="M217" s="66"/>
      <c r="N217" s="66"/>
    </row>
    <row r="218" spans="1:14" ht="23.25" customHeight="1">
      <c r="A218" s="65"/>
      <c r="B218" s="65"/>
      <c r="C218" s="65"/>
      <c r="D218" s="65"/>
      <c r="E218" s="66"/>
      <c r="F218" s="66"/>
      <c r="G218" s="66"/>
      <c r="H218" s="66"/>
      <c r="I218" s="66"/>
      <c r="J218" s="66"/>
      <c r="K218" s="66"/>
      <c r="L218" s="66"/>
      <c r="M218" s="66"/>
      <c r="N218" s="66"/>
    </row>
    <row r="219" spans="1:14" ht="23.25" customHeight="1">
      <c r="A219" s="65"/>
      <c r="B219" s="65"/>
      <c r="C219" s="65"/>
      <c r="D219" s="65"/>
      <c r="E219" s="66"/>
      <c r="F219" s="66"/>
      <c r="G219" s="66"/>
      <c r="H219" s="66"/>
      <c r="I219" s="66"/>
      <c r="J219" s="66"/>
      <c r="K219" s="66"/>
      <c r="L219" s="66"/>
      <c r="M219" s="66"/>
      <c r="N219" s="66"/>
    </row>
    <row r="220" spans="1:14" ht="23.25" customHeight="1">
      <c r="A220" s="65"/>
      <c r="B220" s="65"/>
      <c r="C220" s="65"/>
      <c r="D220" s="65"/>
      <c r="E220" s="66"/>
      <c r="F220" s="66"/>
      <c r="G220" s="66"/>
      <c r="H220" s="66"/>
      <c r="I220" s="66"/>
      <c r="J220" s="66"/>
      <c r="K220" s="66"/>
      <c r="L220" s="66"/>
      <c r="M220" s="66"/>
      <c r="N220" s="66"/>
    </row>
    <row r="221" spans="1:14" ht="23.25" customHeight="1">
      <c r="A221" s="65"/>
      <c r="B221" s="65"/>
      <c r="C221" s="65"/>
      <c r="D221" s="65"/>
      <c r="E221" s="66"/>
      <c r="F221" s="66"/>
      <c r="G221" s="66"/>
      <c r="H221" s="66"/>
      <c r="I221" s="66"/>
      <c r="J221" s="66"/>
      <c r="K221" s="66"/>
      <c r="L221" s="66"/>
      <c r="M221" s="66"/>
      <c r="N221" s="66"/>
    </row>
    <row r="222" spans="1:14" ht="23.25" customHeight="1">
      <c r="A222" s="65"/>
      <c r="B222" s="65"/>
      <c r="C222" s="65"/>
      <c r="D222" s="65"/>
      <c r="E222" s="66"/>
      <c r="F222" s="66"/>
      <c r="G222" s="66"/>
      <c r="H222" s="66"/>
      <c r="I222" s="66"/>
      <c r="J222" s="66"/>
      <c r="K222" s="66"/>
      <c r="L222" s="66"/>
      <c r="M222" s="66"/>
      <c r="N222" s="66"/>
    </row>
    <row r="223" spans="1:14" ht="23.25" customHeight="1">
      <c r="A223" s="65"/>
      <c r="B223" s="65"/>
      <c r="C223" s="65"/>
      <c r="D223" s="65"/>
      <c r="E223" s="66"/>
      <c r="F223" s="66"/>
      <c r="G223" s="66"/>
      <c r="H223" s="66"/>
      <c r="I223" s="66"/>
      <c r="J223" s="66"/>
      <c r="K223" s="66"/>
      <c r="L223" s="66"/>
      <c r="M223" s="66"/>
      <c r="N223" s="66"/>
    </row>
    <row r="224" spans="1:14" ht="23.25" customHeight="1">
      <c r="A224" s="65"/>
      <c r="B224" s="65"/>
      <c r="C224" s="65"/>
      <c r="D224" s="65"/>
      <c r="E224" s="66"/>
      <c r="F224" s="66"/>
      <c r="G224" s="66"/>
      <c r="H224" s="66"/>
      <c r="I224" s="66"/>
      <c r="J224" s="66"/>
      <c r="K224" s="66"/>
      <c r="L224" s="66"/>
      <c r="M224" s="66"/>
      <c r="N224" s="66"/>
    </row>
    <row r="225" spans="1:14" ht="23.25" customHeight="1">
      <c r="A225" s="65"/>
      <c r="B225" s="65"/>
      <c r="C225" s="65"/>
      <c r="D225" s="65"/>
      <c r="E225" s="66"/>
      <c r="F225" s="66"/>
      <c r="G225" s="66"/>
      <c r="H225" s="66"/>
      <c r="I225" s="66"/>
      <c r="J225" s="66"/>
      <c r="K225" s="66"/>
      <c r="L225" s="66"/>
      <c r="M225" s="66"/>
      <c r="N225" s="66"/>
    </row>
    <row r="226" spans="1:14" ht="23.25" customHeight="1">
      <c r="A226" s="65"/>
      <c r="B226" s="65"/>
      <c r="C226" s="65"/>
      <c r="D226" s="65"/>
      <c r="E226" s="66"/>
      <c r="F226" s="66"/>
      <c r="G226" s="66"/>
      <c r="H226" s="66"/>
      <c r="I226" s="66"/>
      <c r="J226" s="66"/>
      <c r="K226" s="66"/>
      <c r="L226" s="66"/>
      <c r="M226" s="66"/>
      <c r="N226" s="66"/>
    </row>
    <row r="227" spans="1:14" ht="23.25" customHeight="1">
      <c r="A227" s="65"/>
      <c r="B227" s="65"/>
      <c r="C227" s="65"/>
      <c r="D227" s="65"/>
      <c r="E227" s="66"/>
      <c r="F227" s="66"/>
      <c r="G227" s="66"/>
      <c r="H227" s="66"/>
      <c r="I227" s="66"/>
      <c r="J227" s="66"/>
      <c r="K227" s="66"/>
      <c r="L227" s="66"/>
      <c r="M227" s="66"/>
      <c r="N227" s="66"/>
    </row>
    <row r="228" spans="1:14" ht="23.25" customHeight="1">
      <c r="A228" s="65"/>
      <c r="B228" s="65"/>
      <c r="C228" s="65"/>
      <c r="D228" s="65"/>
      <c r="E228" s="66"/>
      <c r="F228" s="66"/>
      <c r="G228" s="66"/>
      <c r="H228" s="66"/>
      <c r="I228" s="66"/>
      <c r="J228" s="66"/>
      <c r="K228" s="66"/>
      <c r="L228" s="66"/>
      <c r="M228" s="66"/>
      <c r="N228" s="66"/>
    </row>
    <row r="229" spans="1:14" ht="23.25" customHeight="1">
      <c r="A229" s="65"/>
      <c r="B229" s="65"/>
      <c r="C229" s="65"/>
      <c r="D229" s="65"/>
      <c r="E229" s="66"/>
      <c r="F229" s="66"/>
      <c r="G229" s="66"/>
      <c r="H229" s="66"/>
      <c r="I229" s="66"/>
      <c r="J229" s="66"/>
      <c r="K229" s="66"/>
      <c r="L229" s="66"/>
      <c r="M229" s="66"/>
      <c r="N229" s="66"/>
    </row>
    <row r="230" spans="1:14" ht="23.25" customHeight="1">
      <c r="A230" s="65"/>
      <c r="B230" s="65"/>
      <c r="C230" s="65"/>
      <c r="D230" s="65"/>
      <c r="E230" s="66"/>
      <c r="F230" s="66"/>
      <c r="G230" s="66"/>
      <c r="H230" s="66"/>
      <c r="I230" s="66"/>
      <c r="J230" s="66"/>
      <c r="K230" s="66"/>
      <c r="L230" s="66"/>
      <c r="M230" s="66"/>
      <c r="N230" s="66"/>
    </row>
    <row r="231" spans="1:14" ht="23.25" customHeight="1">
      <c r="A231" s="65"/>
      <c r="B231" s="65"/>
      <c r="C231" s="65"/>
      <c r="D231" s="65"/>
      <c r="E231" s="66"/>
      <c r="F231" s="66"/>
      <c r="G231" s="66"/>
      <c r="H231" s="66"/>
      <c r="I231" s="66"/>
      <c r="J231" s="66"/>
      <c r="K231" s="66"/>
      <c r="L231" s="66"/>
      <c r="M231" s="66"/>
      <c r="N231" s="66"/>
    </row>
    <row r="232" spans="1:14" ht="23.25" customHeight="1">
      <c r="A232" s="65"/>
      <c r="B232" s="65"/>
      <c r="C232" s="65"/>
      <c r="D232" s="65"/>
      <c r="E232" s="66"/>
      <c r="F232" s="66"/>
      <c r="G232" s="66"/>
      <c r="H232" s="66"/>
      <c r="I232" s="66"/>
      <c r="J232" s="66"/>
      <c r="K232" s="66"/>
      <c r="L232" s="66"/>
      <c r="M232" s="66"/>
      <c r="N232" s="66"/>
    </row>
    <row r="233" spans="1:14" ht="23.25" customHeight="1">
      <c r="A233" s="65"/>
      <c r="B233" s="65"/>
      <c r="C233" s="65"/>
      <c r="D233" s="65"/>
      <c r="E233" s="66"/>
      <c r="F233" s="66"/>
      <c r="G233" s="66"/>
      <c r="H233" s="66"/>
      <c r="I233" s="66"/>
      <c r="J233" s="66"/>
      <c r="K233" s="66"/>
      <c r="L233" s="66"/>
      <c r="M233" s="66"/>
      <c r="N233" s="66"/>
    </row>
    <row r="234" spans="1:14" ht="23.25" customHeight="1">
      <c r="A234" s="65"/>
      <c r="B234" s="65"/>
      <c r="C234" s="65"/>
      <c r="D234" s="65"/>
      <c r="E234" s="66"/>
      <c r="F234" s="66"/>
      <c r="G234" s="66"/>
      <c r="H234" s="66"/>
      <c r="I234" s="66"/>
      <c r="J234" s="66"/>
      <c r="K234" s="66"/>
      <c r="L234" s="66"/>
      <c r="M234" s="66"/>
      <c r="N234" s="66"/>
    </row>
    <row r="235" spans="1:14" ht="23.25" customHeight="1">
      <c r="A235" s="65"/>
      <c r="B235" s="65"/>
      <c r="C235" s="65"/>
      <c r="D235" s="65"/>
      <c r="E235" s="66"/>
      <c r="F235" s="66"/>
      <c r="G235" s="66"/>
      <c r="H235" s="66"/>
      <c r="I235" s="66"/>
      <c r="J235" s="66"/>
      <c r="K235" s="66"/>
      <c r="L235" s="66"/>
      <c r="M235" s="66"/>
      <c r="N235" s="66"/>
    </row>
    <row r="236" spans="1:14" ht="23.25" customHeight="1">
      <c r="A236" s="65"/>
      <c r="B236" s="65"/>
      <c r="C236" s="65"/>
      <c r="D236" s="65"/>
      <c r="E236" s="66"/>
      <c r="F236" s="66"/>
      <c r="G236" s="66"/>
      <c r="H236" s="66"/>
      <c r="I236" s="66"/>
      <c r="J236" s="66"/>
      <c r="K236" s="66"/>
      <c r="L236" s="66"/>
      <c r="M236" s="66"/>
      <c r="N236" s="66"/>
    </row>
    <row r="237" spans="1:14" ht="23.25" customHeight="1">
      <c r="A237" s="65"/>
      <c r="B237" s="65"/>
      <c r="C237" s="65"/>
      <c r="D237" s="65"/>
      <c r="E237" s="66"/>
      <c r="F237" s="66"/>
      <c r="G237" s="66"/>
      <c r="H237" s="66"/>
      <c r="I237" s="66"/>
      <c r="J237" s="66"/>
      <c r="K237" s="66"/>
      <c r="L237" s="66"/>
      <c r="M237" s="66"/>
      <c r="N237" s="66"/>
    </row>
    <row r="238" spans="1:14" ht="23.25" customHeight="1">
      <c r="A238" s="65"/>
      <c r="B238" s="65"/>
      <c r="C238" s="65"/>
      <c r="D238" s="65"/>
      <c r="E238" s="66"/>
      <c r="F238" s="66"/>
      <c r="G238" s="66"/>
      <c r="H238" s="66"/>
      <c r="I238" s="66"/>
      <c r="J238" s="66"/>
      <c r="K238" s="66"/>
      <c r="L238" s="66"/>
      <c r="M238" s="66"/>
      <c r="N238" s="66"/>
    </row>
    <row r="239" spans="1:14" ht="23.25" customHeight="1">
      <c r="A239" s="65"/>
      <c r="B239" s="65"/>
      <c r="C239" s="65"/>
      <c r="D239" s="65"/>
      <c r="E239" s="66"/>
      <c r="F239" s="66"/>
      <c r="G239" s="66"/>
      <c r="H239" s="66"/>
      <c r="I239" s="66"/>
      <c r="J239" s="66"/>
      <c r="K239" s="66"/>
      <c r="L239" s="66"/>
      <c r="M239" s="66"/>
      <c r="N239" s="66"/>
    </row>
    <row r="240" spans="1:14" ht="23.25" customHeight="1">
      <c r="A240" s="65"/>
      <c r="B240" s="65"/>
      <c r="C240" s="65"/>
      <c r="D240" s="65"/>
      <c r="E240" s="66"/>
      <c r="F240" s="66"/>
      <c r="G240" s="66"/>
      <c r="H240" s="66"/>
      <c r="I240" s="66"/>
      <c r="J240" s="66"/>
      <c r="K240" s="66"/>
      <c r="L240" s="66"/>
      <c r="M240" s="66"/>
      <c r="N240" s="66"/>
    </row>
    <row r="241" spans="1:14" ht="23.25" customHeight="1">
      <c r="A241" s="65"/>
      <c r="B241" s="65"/>
      <c r="C241" s="65"/>
      <c r="D241" s="65"/>
      <c r="E241" s="66"/>
      <c r="F241" s="66"/>
      <c r="G241" s="66"/>
      <c r="H241" s="66"/>
      <c r="I241" s="66"/>
      <c r="J241" s="66"/>
      <c r="K241" s="66"/>
      <c r="L241" s="66"/>
      <c r="M241" s="66"/>
      <c r="N241" s="66"/>
    </row>
    <row r="242" spans="1:14" ht="23.25" customHeight="1">
      <c r="A242" s="65"/>
      <c r="B242" s="65"/>
      <c r="C242" s="65"/>
      <c r="D242" s="65"/>
      <c r="E242" s="66"/>
      <c r="F242" s="66"/>
      <c r="G242" s="66"/>
      <c r="H242" s="66"/>
      <c r="I242" s="66"/>
      <c r="J242" s="66"/>
      <c r="K242" s="66"/>
      <c r="L242" s="66"/>
      <c r="M242" s="66"/>
      <c r="N242" s="66"/>
    </row>
    <row r="243" spans="1:14" ht="23.25" customHeight="1">
      <c r="A243" s="65"/>
      <c r="B243" s="65"/>
      <c r="C243" s="65"/>
      <c r="D243" s="65"/>
      <c r="E243" s="66"/>
      <c r="F243" s="66"/>
      <c r="G243" s="66"/>
      <c r="H243" s="66"/>
      <c r="I243" s="66"/>
      <c r="J243" s="66"/>
      <c r="K243" s="66"/>
      <c r="L243" s="66"/>
      <c r="M243" s="66"/>
      <c r="N243" s="66"/>
    </row>
    <row r="244" spans="1:14" ht="23.25" customHeight="1">
      <c r="A244" s="65"/>
      <c r="B244" s="65"/>
      <c r="C244" s="65"/>
      <c r="D244" s="65"/>
      <c r="E244" s="66"/>
      <c r="F244" s="66"/>
      <c r="G244" s="66"/>
      <c r="H244" s="66"/>
      <c r="I244" s="66"/>
      <c r="J244" s="66"/>
      <c r="K244" s="66"/>
      <c r="L244" s="66"/>
      <c r="M244" s="66"/>
      <c r="N244" s="66"/>
    </row>
    <row r="245" spans="1:14" ht="23.25" customHeight="1">
      <c r="A245" s="65"/>
      <c r="B245" s="65"/>
      <c r="C245" s="65"/>
      <c r="D245" s="65"/>
      <c r="E245" s="66"/>
      <c r="F245" s="66"/>
      <c r="G245" s="66"/>
      <c r="H245" s="66"/>
      <c r="I245" s="66"/>
      <c r="J245" s="66"/>
      <c r="K245" s="66"/>
      <c r="L245" s="66"/>
      <c r="M245" s="66"/>
      <c r="N245" s="66"/>
    </row>
    <row r="246" spans="1:14" ht="23.25" customHeight="1">
      <c r="A246" s="65"/>
      <c r="B246" s="65"/>
      <c r="C246" s="65"/>
      <c r="D246" s="65"/>
      <c r="E246" s="66"/>
      <c r="F246" s="66"/>
      <c r="G246" s="66"/>
      <c r="H246" s="66"/>
      <c r="I246" s="66"/>
      <c r="J246" s="66"/>
      <c r="K246" s="66"/>
      <c r="L246" s="66"/>
      <c r="M246" s="66"/>
      <c r="N246" s="66"/>
    </row>
    <row r="247" spans="1:14" ht="23.25" customHeight="1">
      <c r="A247" s="65"/>
      <c r="B247" s="65"/>
      <c r="C247" s="65"/>
      <c r="D247" s="65"/>
      <c r="E247" s="66"/>
      <c r="F247" s="66"/>
      <c r="G247" s="66"/>
      <c r="H247" s="66"/>
      <c r="I247" s="66"/>
      <c r="J247" s="66"/>
      <c r="K247" s="66"/>
      <c r="L247" s="66"/>
      <c r="M247" s="66"/>
      <c r="N247" s="66"/>
    </row>
    <row r="248" spans="1:14" ht="23.25" customHeight="1">
      <c r="A248" s="65"/>
      <c r="B248" s="65"/>
      <c r="C248" s="65"/>
      <c r="D248" s="65"/>
      <c r="E248" s="66"/>
      <c r="F248" s="66"/>
      <c r="G248" s="66"/>
      <c r="H248" s="66"/>
      <c r="I248" s="66"/>
      <c r="J248" s="66"/>
      <c r="K248" s="66"/>
      <c r="L248" s="66"/>
      <c r="M248" s="66"/>
      <c r="N248" s="66"/>
    </row>
    <row r="249" spans="1:14" ht="23.25" customHeight="1">
      <c r="A249" s="65"/>
      <c r="B249" s="65"/>
      <c r="C249" s="65"/>
      <c r="D249" s="65"/>
      <c r="E249" s="66"/>
      <c r="F249" s="66"/>
      <c r="G249" s="66"/>
      <c r="H249" s="66"/>
      <c r="I249" s="66"/>
      <c r="J249" s="66"/>
      <c r="K249" s="66"/>
      <c r="L249" s="66"/>
      <c r="M249" s="66"/>
      <c r="N249" s="66"/>
    </row>
    <row r="250" spans="1:14" ht="23.25" customHeight="1">
      <c r="A250" s="65"/>
      <c r="B250" s="65"/>
      <c r="C250" s="65"/>
      <c r="D250" s="65"/>
      <c r="E250" s="66"/>
      <c r="F250" s="66"/>
      <c r="G250" s="66"/>
      <c r="H250" s="66"/>
      <c r="I250" s="66"/>
      <c r="J250" s="66"/>
      <c r="K250" s="66"/>
      <c r="L250" s="66"/>
      <c r="M250" s="66"/>
      <c r="N250" s="66"/>
    </row>
    <row r="251" spans="1:14" ht="23.25" customHeight="1">
      <c r="A251" s="65"/>
      <c r="B251" s="65"/>
      <c r="C251" s="65"/>
      <c r="D251" s="65"/>
      <c r="E251" s="66"/>
      <c r="F251" s="66"/>
      <c r="G251" s="66"/>
      <c r="H251" s="66"/>
      <c r="I251" s="66"/>
      <c r="J251" s="66"/>
      <c r="K251" s="66"/>
      <c r="L251" s="66"/>
      <c r="M251" s="66"/>
      <c r="N251" s="66"/>
    </row>
    <row r="252" spans="1:14" ht="23.25" customHeight="1">
      <c r="A252" s="65"/>
      <c r="B252" s="65"/>
      <c r="C252" s="65"/>
      <c r="D252" s="65"/>
      <c r="E252" s="66"/>
      <c r="F252" s="66"/>
      <c r="G252" s="66"/>
      <c r="H252" s="66"/>
      <c r="I252" s="66"/>
      <c r="J252" s="66"/>
      <c r="K252" s="66"/>
      <c r="L252" s="66"/>
      <c r="M252" s="66"/>
      <c r="N252" s="66"/>
    </row>
    <row r="253" spans="1:14" ht="23.25" customHeight="1">
      <c r="A253" s="65"/>
      <c r="B253" s="65"/>
      <c r="C253" s="65"/>
      <c r="D253" s="65"/>
      <c r="E253" s="66"/>
      <c r="F253" s="66"/>
      <c r="G253" s="66"/>
      <c r="H253" s="66"/>
      <c r="I253" s="66"/>
      <c r="J253" s="66"/>
      <c r="K253" s="66"/>
      <c r="L253" s="66"/>
      <c r="M253" s="66"/>
      <c r="N253" s="66"/>
    </row>
    <row r="254" spans="1:14" ht="23.25" customHeight="1">
      <c r="A254" s="65"/>
      <c r="B254" s="65"/>
      <c r="C254" s="65"/>
      <c r="D254" s="65"/>
      <c r="E254" s="66"/>
      <c r="F254" s="66"/>
      <c r="G254" s="66"/>
      <c r="H254" s="66"/>
      <c r="I254" s="66"/>
      <c r="J254" s="66"/>
      <c r="K254" s="66"/>
      <c r="L254" s="66"/>
      <c r="M254" s="66"/>
      <c r="N254" s="66"/>
    </row>
    <row r="255" spans="1:14" ht="23.25" customHeight="1">
      <c r="A255" s="65"/>
      <c r="B255" s="65"/>
      <c r="C255" s="65"/>
      <c r="D255" s="65"/>
      <c r="E255" s="66"/>
      <c r="F255" s="66"/>
      <c r="G255" s="66"/>
      <c r="H255" s="66"/>
      <c r="I255" s="66"/>
      <c r="J255" s="66"/>
      <c r="K255" s="66"/>
      <c r="L255" s="66"/>
      <c r="M255" s="66"/>
      <c r="N255" s="66"/>
    </row>
    <row r="256" spans="1:14" ht="23.25" customHeight="1">
      <c r="A256" s="65"/>
      <c r="B256" s="65"/>
      <c r="C256" s="65"/>
      <c r="D256" s="65"/>
      <c r="E256" s="66"/>
      <c r="F256" s="66"/>
      <c r="G256" s="66"/>
      <c r="H256" s="66"/>
      <c r="I256" s="66"/>
      <c r="J256" s="66"/>
      <c r="K256" s="66"/>
      <c r="L256" s="66"/>
      <c r="M256" s="66"/>
      <c r="N256" s="66"/>
    </row>
    <row r="257" spans="1:14" ht="23.25" customHeight="1">
      <c r="A257" s="65"/>
      <c r="B257" s="65"/>
      <c r="C257" s="65"/>
      <c r="D257" s="65"/>
      <c r="E257" s="66"/>
      <c r="F257" s="66"/>
      <c r="G257" s="66"/>
      <c r="H257" s="66"/>
      <c r="I257" s="66"/>
      <c r="J257" s="66"/>
      <c r="K257" s="66"/>
      <c r="L257" s="66"/>
      <c r="M257" s="66"/>
      <c r="N257" s="66"/>
    </row>
    <row r="258" spans="1:14" ht="23.25" customHeight="1">
      <c r="A258" s="65"/>
      <c r="B258" s="65"/>
      <c r="C258" s="65"/>
      <c r="D258" s="65"/>
      <c r="E258" s="66"/>
      <c r="F258" s="66"/>
      <c r="G258" s="66"/>
      <c r="H258" s="66"/>
      <c r="I258" s="66"/>
      <c r="J258" s="66"/>
      <c r="K258" s="66"/>
      <c r="L258" s="66"/>
      <c r="M258" s="66"/>
      <c r="N258" s="66"/>
    </row>
    <row r="259" spans="1:14" ht="23.25" customHeight="1">
      <c r="A259" s="65"/>
      <c r="B259" s="65"/>
      <c r="C259" s="65"/>
      <c r="D259" s="65"/>
      <c r="E259" s="66"/>
      <c r="F259" s="66"/>
      <c r="G259" s="66"/>
      <c r="H259" s="66"/>
      <c r="I259" s="66"/>
      <c r="J259" s="66"/>
      <c r="K259" s="66"/>
      <c r="L259" s="66"/>
      <c r="M259" s="66"/>
      <c r="N259" s="66"/>
    </row>
    <row r="260" spans="1:14" ht="23.25" customHeight="1">
      <c r="A260" s="65"/>
      <c r="B260" s="65"/>
      <c r="C260" s="65"/>
      <c r="D260" s="65"/>
      <c r="E260" s="66"/>
      <c r="F260" s="66"/>
      <c r="G260" s="66"/>
      <c r="H260" s="66"/>
      <c r="I260" s="66"/>
      <c r="J260" s="66"/>
      <c r="K260" s="66"/>
      <c r="L260" s="66"/>
      <c r="M260" s="66"/>
      <c r="N260" s="66"/>
    </row>
    <row r="261" spans="1:14" ht="23.25" customHeight="1">
      <c r="A261" s="65"/>
      <c r="B261" s="65"/>
      <c r="C261" s="65"/>
      <c r="D261" s="65"/>
      <c r="E261" s="66"/>
      <c r="F261" s="66"/>
      <c r="G261" s="66"/>
      <c r="H261" s="66"/>
      <c r="I261" s="66"/>
      <c r="J261" s="66"/>
      <c r="K261" s="66"/>
      <c r="L261" s="66"/>
      <c r="M261" s="66"/>
      <c r="N261" s="66"/>
    </row>
    <row r="262" spans="1:14" ht="23.25" customHeight="1">
      <c r="A262" s="65"/>
      <c r="B262" s="65"/>
      <c r="C262" s="65"/>
      <c r="D262" s="65"/>
      <c r="E262" s="66"/>
      <c r="F262" s="66"/>
      <c r="G262" s="66"/>
      <c r="H262" s="66"/>
      <c r="I262" s="66"/>
      <c r="J262" s="66"/>
      <c r="K262" s="66"/>
      <c r="L262" s="66"/>
      <c r="M262" s="66"/>
      <c r="N262" s="66"/>
    </row>
    <row r="263" spans="1:14" ht="23.25" customHeight="1">
      <c r="A263" s="65"/>
      <c r="B263" s="65"/>
      <c r="C263" s="65"/>
      <c r="D263" s="65"/>
      <c r="E263" s="66"/>
      <c r="F263" s="66"/>
      <c r="G263" s="66"/>
      <c r="H263" s="66"/>
      <c r="I263" s="66"/>
      <c r="J263" s="66"/>
      <c r="K263" s="66"/>
      <c r="L263" s="66"/>
      <c r="M263" s="66"/>
      <c r="N263" s="66"/>
    </row>
    <row r="264" spans="1:14" ht="23.25" customHeight="1">
      <c r="A264" s="65"/>
      <c r="B264" s="65"/>
      <c r="C264" s="65"/>
      <c r="D264" s="65"/>
      <c r="E264" s="66"/>
      <c r="F264" s="66"/>
      <c r="G264" s="66"/>
      <c r="H264" s="66"/>
      <c r="I264" s="66"/>
      <c r="J264" s="66"/>
      <c r="K264" s="66"/>
      <c r="L264" s="66"/>
      <c r="M264" s="66"/>
      <c r="N264" s="66"/>
    </row>
    <row r="265" spans="1:14" ht="23.25" customHeight="1">
      <c r="A265" s="65"/>
      <c r="B265" s="65"/>
      <c r="C265" s="65"/>
      <c r="D265" s="65"/>
      <c r="E265" s="66"/>
      <c r="F265" s="66"/>
      <c r="G265" s="66"/>
      <c r="H265" s="66"/>
      <c r="I265" s="66"/>
      <c r="J265" s="66"/>
      <c r="K265" s="66"/>
      <c r="L265" s="66"/>
      <c r="M265" s="66"/>
      <c r="N265" s="66"/>
    </row>
    <row r="266" spans="1:14" ht="23.25" customHeight="1">
      <c r="A266" s="65"/>
      <c r="B266" s="65"/>
      <c r="C266" s="65"/>
      <c r="D266" s="65"/>
      <c r="E266" s="66"/>
      <c r="F266" s="66"/>
      <c r="G266" s="66"/>
      <c r="H266" s="66"/>
      <c r="I266" s="66"/>
      <c r="J266" s="66"/>
      <c r="K266" s="66"/>
      <c r="L266" s="66"/>
      <c r="M266" s="66"/>
      <c r="N266" s="66"/>
    </row>
    <row r="267" spans="1:14" ht="23.25" customHeight="1">
      <c r="A267" s="65"/>
      <c r="B267" s="65"/>
      <c r="C267" s="65"/>
      <c r="D267" s="65"/>
      <c r="E267" s="66"/>
      <c r="F267" s="66"/>
      <c r="G267" s="66"/>
      <c r="H267" s="66"/>
      <c r="I267" s="66"/>
      <c r="J267" s="66"/>
      <c r="K267" s="66"/>
      <c r="L267" s="66"/>
      <c r="M267" s="66"/>
      <c r="N267" s="66"/>
    </row>
    <row r="268" spans="1:14" ht="23.25" customHeight="1">
      <c r="A268" s="65"/>
      <c r="B268" s="65"/>
      <c r="C268" s="65"/>
      <c r="D268" s="65"/>
      <c r="E268" s="66"/>
      <c r="F268" s="66"/>
      <c r="G268" s="66"/>
      <c r="H268" s="66"/>
      <c r="I268" s="66"/>
      <c r="J268" s="66"/>
      <c r="K268" s="66"/>
      <c r="L268" s="66"/>
      <c r="M268" s="66"/>
      <c r="N268" s="66"/>
    </row>
    <row r="269" spans="1:14" ht="23.25" customHeight="1">
      <c r="A269" s="65"/>
      <c r="B269" s="65"/>
      <c r="C269" s="65"/>
      <c r="D269" s="65"/>
      <c r="E269" s="66"/>
      <c r="F269" s="66"/>
      <c r="G269" s="66"/>
      <c r="H269" s="66"/>
      <c r="I269" s="66"/>
      <c r="J269" s="66"/>
      <c r="K269" s="66"/>
      <c r="L269" s="66"/>
      <c r="M269" s="66"/>
      <c r="N269" s="66"/>
    </row>
    <row r="270" spans="1:14" ht="23.25" customHeight="1">
      <c r="A270" s="65"/>
      <c r="B270" s="65"/>
      <c r="C270" s="65"/>
      <c r="D270" s="65"/>
      <c r="E270" s="66"/>
      <c r="F270" s="66"/>
      <c r="G270" s="66"/>
      <c r="H270" s="66"/>
      <c r="I270" s="66"/>
      <c r="J270" s="66"/>
      <c r="K270" s="66"/>
      <c r="L270" s="66"/>
      <c r="M270" s="66"/>
      <c r="N270" s="66"/>
    </row>
    <row r="271" spans="1:14" ht="23.25" customHeight="1">
      <c r="A271" s="65"/>
      <c r="B271" s="65"/>
      <c r="C271" s="65"/>
      <c r="D271" s="65"/>
      <c r="E271" s="66"/>
      <c r="F271" s="66"/>
      <c r="G271" s="66"/>
      <c r="H271" s="66"/>
      <c r="I271" s="66"/>
      <c r="J271" s="66"/>
      <c r="K271" s="66"/>
      <c r="L271" s="66"/>
      <c r="M271" s="66"/>
      <c r="N271" s="66"/>
    </row>
    <row r="272" spans="1:14" ht="23.25" customHeight="1">
      <c r="A272" s="65"/>
      <c r="B272" s="65"/>
      <c r="C272" s="65"/>
      <c r="D272" s="65"/>
      <c r="E272" s="66"/>
      <c r="F272" s="66"/>
      <c r="G272" s="66"/>
      <c r="H272" s="66"/>
      <c r="I272" s="66"/>
      <c r="J272" s="66"/>
      <c r="K272" s="66"/>
      <c r="L272" s="66"/>
      <c r="M272" s="66"/>
      <c r="N272" s="66"/>
    </row>
    <row r="273" spans="1:14" ht="23.25" customHeight="1">
      <c r="A273" s="65"/>
      <c r="B273" s="65"/>
      <c r="C273" s="65"/>
      <c r="D273" s="65"/>
      <c r="E273" s="66"/>
      <c r="F273" s="66"/>
      <c r="G273" s="66"/>
      <c r="H273" s="66"/>
      <c r="I273" s="66"/>
      <c r="J273" s="66"/>
      <c r="K273" s="66"/>
      <c r="L273" s="66"/>
      <c r="M273" s="66"/>
      <c r="N273" s="66"/>
    </row>
    <row r="274" spans="1:14" ht="23.25" customHeight="1">
      <c r="A274" s="65"/>
      <c r="B274" s="65"/>
      <c r="C274" s="65"/>
      <c r="D274" s="65"/>
      <c r="E274" s="66"/>
      <c r="F274" s="66"/>
      <c r="G274" s="66"/>
      <c r="H274" s="66"/>
      <c r="I274" s="66"/>
      <c r="J274" s="66"/>
      <c r="K274" s="66"/>
      <c r="L274" s="66"/>
      <c r="M274" s="66"/>
      <c r="N274" s="66"/>
    </row>
    <row r="275" spans="1:14" ht="23.25" customHeight="1">
      <c r="A275" s="65"/>
      <c r="B275" s="65"/>
      <c r="C275" s="65"/>
      <c r="D275" s="65"/>
      <c r="E275" s="66"/>
      <c r="F275" s="66"/>
      <c r="G275" s="66"/>
      <c r="H275" s="66"/>
      <c r="I275" s="66"/>
      <c r="J275" s="66"/>
      <c r="K275" s="66"/>
      <c r="L275" s="66"/>
      <c r="M275" s="66"/>
      <c r="N275" s="66"/>
    </row>
    <row r="276" spans="1:14" ht="23.25" customHeight="1">
      <c r="A276" s="65"/>
      <c r="B276" s="65"/>
      <c r="C276" s="65"/>
      <c r="D276" s="65"/>
      <c r="E276" s="66"/>
      <c r="F276" s="66"/>
      <c r="G276" s="66"/>
      <c r="H276" s="66"/>
      <c r="I276" s="66"/>
      <c r="J276" s="66"/>
      <c r="K276" s="66"/>
      <c r="L276" s="66"/>
      <c r="M276" s="66"/>
      <c r="N276" s="66"/>
    </row>
    <row r="277" spans="1:14" ht="23.25" customHeight="1">
      <c r="A277" s="65"/>
      <c r="B277" s="65"/>
      <c r="C277" s="65"/>
      <c r="D277" s="65"/>
      <c r="E277" s="66"/>
      <c r="F277" s="66"/>
      <c r="G277" s="66"/>
      <c r="H277" s="66"/>
      <c r="I277" s="66"/>
      <c r="J277" s="66"/>
      <c r="K277" s="66"/>
      <c r="L277" s="66"/>
      <c r="M277" s="66"/>
      <c r="N277" s="66"/>
    </row>
    <row r="278" spans="1:14" ht="23.25" customHeight="1">
      <c r="A278" s="65"/>
      <c r="B278" s="65"/>
      <c r="C278" s="65"/>
      <c r="D278" s="65"/>
      <c r="E278" s="66"/>
      <c r="F278" s="66"/>
      <c r="G278" s="66"/>
      <c r="H278" s="66"/>
      <c r="I278" s="66"/>
      <c r="J278" s="66"/>
      <c r="K278" s="66"/>
      <c r="L278" s="66"/>
      <c r="M278" s="66"/>
      <c r="N278" s="66"/>
    </row>
    <row r="279" spans="1:14" ht="23.25" customHeight="1">
      <c r="A279" s="65"/>
      <c r="B279" s="65"/>
      <c r="C279" s="65"/>
      <c r="D279" s="65"/>
      <c r="E279" s="66"/>
      <c r="F279" s="66"/>
      <c r="G279" s="66"/>
      <c r="H279" s="66"/>
      <c r="I279" s="66"/>
      <c r="J279" s="66"/>
      <c r="K279" s="66"/>
      <c r="L279" s="66"/>
      <c r="M279" s="66"/>
      <c r="N279" s="66"/>
    </row>
    <row r="280" spans="1:14" ht="23.25" customHeight="1">
      <c r="A280" s="65"/>
      <c r="B280" s="65"/>
      <c r="C280" s="65"/>
      <c r="D280" s="65"/>
      <c r="E280" s="66"/>
      <c r="F280" s="66"/>
      <c r="G280" s="66"/>
      <c r="H280" s="66"/>
      <c r="I280" s="66"/>
      <c r="J280" s="66"/>
      <c r="K280" s="66"/>
      <c r="L280" s="66"/>
      <c r="M280" s="66"/>
      <c r="N280" s="66"/>
    </row>
    <row r="281" spans="1:14" ht="23.25" customHeight="1">
      <c r="A281" s="65"/>
      <c r="B281" s="65"/>
      <c r="C281" s="65"/>
      <c r="D281" s="65"/>
      <c r="E281" s="66"/>
      <c r="F281" s="66"/>
      <c r="G281" s="66"/>
      <c r="H281" s="66"/>
      <c r="I281" s="66"/>
      <c r="J281" s="66"/>
      <c r="K281" s="66"/>
      <c r="L281" s="66"/>
      <c r="M281" s="66"/>
      <c r="N281" s="66"/>
    </row>
    <row r="282" spans="1:14" ht="23.25" customHeight="1">
      <c r="A282" s="65"/>
      <c r="B282" s="65"/>
      <c r="C282" s="65"/>
      <c r="D282" s="65"/>
      <c r="E282" s="66"/>
      <c r="F282" s="66"/>
      <c r="G282" s="66"/>
      <c r="H282" s="66"/>
      <c r="I282" s="66"/>
      <c r="J282" s="66"/>
      <c r="K282" s="66"/>
      <c r="L282" s="66"/>
      <c r="M282" s="66"/>
      <c r="N282" s="66"/>
    </row>
    <row r="283" spans="1:14" ht="23.25" customHeight="1">
      <c r="A283" s="65"/>
      <c r="B283" s="65"/>
      <c r="C283" s="65"/>
      <c r="D283" s="65"/>
      <c r="E283" s="66"/>
      <c r="F283" s="66"/>
      <c r="G283" s="66"/>
      <c r="H283" s="66"/>
      <c r="I283" s="66"/>
      <c r="J283" s="66"/>
      <c r="K283" s="66"/>
      <c r="L283" s="66"/>
      <c r="M283" s="66"/>
      <c r="N283" s="66"/>
    </row>
    <row r="284" spans="1:14" ht="23.25" customHeight="1">
      <c r="A284" s="65"/>
      <c r="B284" s="65"/>
      <c r="C284" s="65"/>
      <c r="D284" s="65"/>
      <c r="E284" s="66"/>
      <c r="F284" s="66"/>
      <c r="G284" s="66"/>
      <c r="H284" s="66"/>
      <c r="I284" s="66"/>
      <c r="J284" s="66"/>
      <c r="K284" s="66"/>
      <c r="L284" s="66"/>
      <c r="M284" s="66"/>
      <c r="N284" s="66"/>
    </row>
    <row r="285" spans="1:14" ht="23.25" customHeight="1">
      <c r="A285" s="65"/>
      <c r="B285" s="65"/>
      <c r="C285" s="65"/>
      <c r="D285" s="65"/>
      <c r="E285" s="66"/>
      <c r="F285" s="66"/>
      <c r="G285" s="66"/>
      <c r="H285" s="66"/>
      <c r="I285" s="66"/>
      <c r="J285" s="66"/>
      <c r="K285" s="66"/>
      <c r="L285" s="66"/>
      <c r="M285" s="66"/>
      <c r="N285" s="66"/>
    </row>
    <row r="286" spans="1:14" ht="23.25" customHeight="1">
      <c r="A286" s="65"/>
      <c r="B286" s="65"/>
      <c r="C286" s="65"/>
      <c r="D286" s="65"/>
      <c r="E286" s="66"/>
      <c r="F286" s="66"/>
      <c r="G286" s="66"/>
      <c r="H286" s="66"/>
      <c r="I286" s="66"/>
      <c r="J286" s="66"/>
      <c r="K286" s="66"/>
      <c r="L286" s="66"/>
      <c r="M286" s="66"/>
      <c r="N286" s="66"/>
    </row>
    <row r="287" spans="1:14" ht="23.25" customHeight="1">
      <c r="A287" s="65"/>
      <c r="B287" s="65"/>
      <c r="C287" s="65"/>
      <c r="D287" s="65"/>
      <c r="E287" s="66"/>
      <c r="F287" s="66"/>
      <c r="G287" s="66"/>
      <c r="H287" s="66"/>
      <c r="I287" s="66"/>
      <c r="J287" s="66"/>
      <c r="K287" s="66"/>
      <c r="L287" s="66"/>
      <c r="M287" s="66"/>
      <c r="N287" s="66"/>
    </row>
    <row r="288" spans="1:14" ht="23.25" customHeight="1">
      <c r="A288" s="65"/>
      <c r="B288" s="65"/>
      <c r="C288" s="65"/>
      <c r="D288" s="65"/>
      <c r="E288" s="66"/>
      <c r="F288" s="66"/>
      <c r="G288" s="66"/>
      <c r="H288" s="66"/>
      <c r="I288" s="66"/>
      <c r="J288" s="66"/>
      <c r="K288" s="66"/>
      <c r="L288" s="66"/>
      <c r="M288" s="66"/>
      <c r="N288" s="66"/>
    </row>
    <row r="289" spans="1:14" ht="23.25" customHeight="1">
      <c r="A289" s="65"/>
      <c r="B289" s="65"/>
      <c r="C289" s="65"/>
      <c r="D289" s="65"/>
      <c r="E289" s="66"/>
      <c r="F289" s="66"/>
      <c r="G289" s="66"/>
      <c r="H289" s="66"/>
      <c r="I289" s="66"/>
      <c r="J289" s="66"/>
      <c r="K289" s="66"/>
      <c r="L289" s="66"/>
      <c r="M289" s="66"/>
      <c r="N289" s="66"/>
    </row>
    <row r="290" spans="1:14" ht="23.25" customHeight="1">
      <c r="A290" s="65"/>
      <c r="B290" s="65"/>
      <c r="C290" s="65"/>
      <c r="D290" s="65"/>
      <c r="E290" s="66"/>
      <c r="F290" s="66"/>
      <c r="G290" s="66"/>
      <c r="H290" s="66"/>
      <c r="I290" s="66"/>
      <c r="J290" s="66"/>
      <c r="K290" s="66"/>
      <c r="L290" s="66"/>
      <c r="M290" s="66"/>
      <c r="N290" s="66"/>
    </row>
  </sheetData>
  <printOptions horizontalCentered="1" verticalCentered="1"/>
  <pageMargins left="0.59055118110236227" right="0.59055118110236227" top="0" bottom="0.39370078740157483" header="0.51181102362204722" footer="0.51181102362204722"/>
  <pageSetup paperSize="9" scale="47" fitToHeight="5" orientation="landscape" useFirstPageNumber="1" horizontalDpi="300" r:id="rId1"/>
  <headerFooter alignWithMargins="0"/>
  <rowBreaks count="1" manualBreakCount="1">
    <brk id="66" max="16" man="1"/>
  </rowBreaks>
  <ignoredErrors>
    <ignoredError sqref="E13:H13 E75:H75 E44:H44 E110:H110" formulaRange="1"/>
    <ignoredError sqref="E95 E1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DCF</vt:lpstr>
      <vt:lpstr>DCF!Zone_d_impression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Hicham</dc:creator>
  <cp:lastModifiedBy>Hicham </cp:lastModifiedBy>
  <dcterms:created xsi:type="dcterms:W3CDTF">2018-04-28T23:09:29Z</dcterms:created>
  <dcterms:modified xsi:type="dcterms:W3CDTF">2018-04-29T11:56:07Z</dcterms:modified>
</cp:coreProperties>
</file>